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G:\Geteilte Ablagen\12_Daten\3_Echtzeitdatenbank\"/>
    </mc:Choice>
  </mc:AlternateContent>
  <xr:revisionPtr revIDLastSave="0" documentId="8_{387656C3-C39F-4C7C-BB4A-F3033AD9DEC5}" xr6:coauthVersionLast="47" xr6:coauthVersionMax="47" xr10:uidLastSave="{00000000-0000-0000-0000-000000000000}"/>
  <workbookProtection workbookAlgorithmName="SHA-512" workbookHashValue="MmdFaAVVa0s0Mm9wrWtMv4ZLoH1uoGpEXxJKqHvGJO/cJxn5314hGd9dbF++Sd6kZcVOjNB+0LLhL+95uPWyqw==" workbookSaltValue="hV5cLf5a550MEiK65ildgA==" workbookSpinCount="100000" lockStructure="1"/>
  <bookViews>
    <workbookView xWindow="38280" yWindow="4230" windowWidth="29040" windowHeight="15720" tabRatio="797" activeTab="4" xr2:uid="{EA5E40BB-BB32-4F2C-88B1-07E74AF18E48}"/>
  </bookViews>
  <sheets>
    <sheet name="Welt" sheetId="3" r:id="rId1"/>
    <sheet name="Euro-Raum" sheetId="4" r:id="rId2"/>
    <sheet name="Deutschland" sheetId="5" r:id="rId3"/>
    <sheet name="Arbeitsmarkt" sheetId="6" r:id="rId4"/>
    <sheet name="ÖffentlicheFinanzen" sheetId="7" r:id="rId5"/>
    <sheet name="Einstellungen" sheetId="17" state="veryHidden" r:id="rId6"/>
    <sheet name="Daten_Welt" sheetId="1" state="veryHidden" r:id="rId7"/>
    <sheet name="Daten_EA" sheetId="9" state="veryHidden" r:id="rId8"/>
    <sheet name="Daten_DE" sheetId="10" state="veryHidden" r:id="rId9"/>
    <sheet name="Daten_AM" sheetId="16" state="veryHidden" r:id="rId10"/>
    <sheet name="Daten_ÖffFi" sheetId="12" state="veryHidden" r:id="rId11"/>
  </sheets>
  <definedNames>
    <definedName name="Auswahl">OFFSET(Einstellungen!$D$3,0,0,COUNTA(Einstellungen!$A$3:$A$100))</definedName>
    <definedName name="Auswahl_AM">OFFSET(#REF!,0,0,COUNTA(#REF!))</definedName>
    <definedName name="Auswahl_DE">OFFSET(#REF!,0,0,COUNTA(#REF!))</definedName>
    <definedName name="Auswahl_EA">OFFSET(#REF!,0,0,COUNTA(#REF!))</definedName>
    <definedName name="Auswahl_ÖffFi">OFFSET(#REF!,0,0,COUNTA(#REF!))</definedName>
    <definedName name="Auswahl_W">OFFSET(#REF!,0,0,COUNTA(#REF!))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7" l="1"/>
  <c r="G7" i="17"/>
  <c r="F4" i="17"/>
  <c r="F6" i="17" s="1"/>
  <c r="F5" i="17"/>
  <c r="F7" i="17"/>
  <c r="E5" i="17"/>
  <c r="E6" i="17"/>
  <c r="E7" i="17"/>
  <c r="E4" i="17"/>
  <c r="B35" i="3" a="1"/>
  <c r="B35" i="3" s="1"/>
  <c r="B30" i="5" a="1"/>
  <c r="B30" i="5" s="1"/>
  <c r="B42" i="7" l="1" a="1"/>
  <c r="B42" i="7" s="1"/>
  <c r="B41" i="7" a="1"/>
  <c r="B41" i="7" s="1"/>
  <c r="C5" i="7" a="1"/>
  <c r="C5" i="7" s="1"/>
  <c r="K6" i="7" a="1"/>
  <c r="K6" i="7" s="1"/>
  <c r="I6" i="7" a="1"/>
  <c r="I6" i="7" s="1"/>
  <c r="G6" i="7" a="1"/>
  <c r="G6" i="7" s="1"/>
  <c r="E6" i="7" a="1"/>
  <c r="E6" i="7" s="1"/>
  <c r="J6" i="6" a="1"/>
  <c r="J6" i="6" s="1"/>
  <c r="F6" i="6" a="1"/>
  <c r="F6" i="6" s="1"/>
  <c r="I6" i="5" a="1"/>
  <c r="I6" i="5" s="1"/>
  <c r="G6" i="5" a="1"/>
  <c r="G6" i="5" s="1"/>
  <c r="B28" i="4" a="1"/>
  <c r="B28" i="4" s="1"/>
  <c r="B25" i="4" a="1"/>
  <c r="B25" i="4" s="1"/>
  <c r="D6" i="4" a="1"/>
  <c r="D6" i="4" s="1"/>
  <c r="D20" i="4" s="1" a="1"/>
  <c r="D20" i="4" s="1"/>
  <c r="R7" i="4" a="1"/>
  <c r="R7" i="4" s="1"/>
  <c r="P7" i="4" a="1"/>
  <c r="P7" i="4" s="1"/>
  <c r="M7" i="4" a="1"/>
  <c r="M7" i="4" s="1"/>
  <c r="K7" i="4" a="1"/>
  <c r="K7" i="4" s="1"/>
  <c r="H7" i="4" a="1"/>
  <c r="H7" i="4" s="1"/>
  <c r="F7" i="4" a="1"/>
  <c r="F7" i="4" s="1"/>
  <c r="C23" i="4" a="1"/>
  <c r="C23" i="4" s="1"/>
  <c r="C21" i="4" a="1"/>
  <c r="C21" i="4" s="1"/>
  <c r="C20" i="4" a="1"/>
  <c r="C20" i="4" s="1"/>
  <c r="C19" i="4" a="1"/>
  <c r="C19" i="4" s="1"/>
  <c r="C18" i="4" a="1"/>
  <c r="C18" i="4" s="1"/>
  <c r="C17" i="4" a="1"/>
  <c r="C17" i="4" s="1"/>
  <c r="C16" i="4" a="1"/>
  <c r="C16" i="4" s="1"/>
  <c r="C15" i="4" a="1"/>
  <c r="C15" i="4" s="1"/>
  <c r="C14" i="4" a="1"/>
  <c r="C14" i="4" s="1"/>
  <c r="C13" i="4" a="1"/>
  <c r="C13" i="4" s="1"/>
  <c r="C12" i="4" a="1"/>
  <c r="C12" i="4" s="1"/>
  <c r="C11" i="4" a="1"/>
  <c r="C11" i="4" s="1"/>
  <c r="B45" i="3" a="1"/>
  <c r="B45" i="3" s="1"/>
  <c r="C29" i="3" a="1"/>
  <c r="C29" i="3" s="1"/>
  <c r="C28" i="3" a="1"/>
  <c r="C28" i="3" s="1"/>
  <c r="C26" i="3" a="1"/>
  <c r="C26" i="3" s="1"/>
  <c r="C25" i="3" a="1"/>
  <c r="C25" i="3" s="1"/>
  <c r="C24" i="3" a="1"/>
  <c r="C24" i="3" s="1"/>
  <c r="C23" i="3" a="1"/>
  <c r="C23" i="3" s="1"/>
  <c r="C22" i="3" a="1"/>
  <c r="C22" i="3" s="1"/>
  <c r="C21" i="3" a="1"/>
  <c r="C21" i="3" s="1"/>
  <c r="C20" i="3" a="1"/>
  <c r="C20" i="3" s="1"/>
  <c r="C19" i="3" a="1"/>
  <c r="C19" i="3" s="1"/>
  <c r="C18" i="3" a="1"/>
  <c r="C18" i="3" s="1"/>
  <c r="C17" i="3" a="1"/>
  <c r="C17" i="3" s="1"/>
  <c r="C16" i="3" a="1"/>
  <c r="C16" i="3" s="1"/>
  <c r="C15" i="3" a="1"/>
  <c r="C15" i="3" s="1"/>
  <c r="C14" i="3" a="1"/>
  <c r="C14" i="3" s="1"/>
  <c r="C13" i="3" a="1"/>
  <c r="C13" i="3" s="1"/>
  <c r="C12" i="3" a="1"/>
  <c r="C12" i="3" s="1"/>
  <c r="C11" i="3" a="1"/>
  <c r="C11" i="3" s="1"/>
  <c r="C10" i="3" a="1"/>
  <c r="C10" i="3" s="1"/>
  <c r="C9" i="3" a="1"/>
  <c r="C9" i="3" s="1"/>
  <c r="M7" i="3" a="1"/>
  <c r="M7" i="3" s="1"/>
  <c r="K7" i="3" a="1"/>
  <c r="K7" i="3" s="1"/>
  <c r="H7" i="3" a="1"/>
  <c r="H7" i="3" s="1"/>
  <c r="F7" i="3" a="1"/>
  <c r="F7" i="3" s="1"/>
  <c r="D6" i="3" a="1"/>
  <c r="D6" i="3" s="1"/>
  <c r="D31" i="3" s="1" a="1"/>
  <c r="D31" i="3" s="1"/>
  <c r="F3" i="17"/>
  <c r="C4" i="6" a="1"/>
  <c r="C4" i="6" s="1"/>
  <c r="C34" i="6" s="1" a="1"/>
  <c r="C34" i="6" s="1"/>
  <c r="F2" i="17"/>
  <c r="D4" i="5" l="1" a="1"/>
  <c r="D4" i="5" s="1"/>
  <c r="D20" i="5" s="1" a="1"/>
  <c r="D20" i="5" s="1"/>
  <c r="D19" i="3" a="1"/>
  <c r="D19" i="3" s="1"/>
  <c r="D18" i="3" a="1"/>
  <c r="D18" i="3" s="1"/>
  <c r="D9" i="4" a="1"/>
  <c r="D9" i="4" s="1"/>
  <c r="D11" i="3" a="1"/>
  <c r="D11" i="3" s="1"/>
  <c r="D12" i="3" a="1"/>
  <c r="D12" i="3" s="1"/>
  <c r="D19" i="4" a="1"/>
  <c r="D19" i="4" s="1"/>
  <c r="D15" i="3" a="1"/>
  <c r="D15" i="3" s="1"/>
  <c r="D23" i="3" a="1"/>
  <c r="D23" i="3" s="1"/>
  <c r="C24" i="7" a="1"/>
  <c r="C24" i="7" s="1"/>
  <c r="C7" i="7" a="1"/>
  <c r="C7" i="7" s="1"/>
  <c r="D29" i="3" a="1"/>
  <c r="D29" i="3" s="1"/>
  <c r="D10" i="3" a="1"/>
  <c r="D10" i="3" s="1"/>
  <c r="D13" i="4" a="1"/>
  <c r="D13" i="4" s="1"/>
  <c r="D13" i="3" a="1"/>
  <c r="D13" i="3" s="1"/>
  <c r="D22" i="3" a="1"/>
  <c r="D22" i="3" s="1"/>
  <c r="D14" i="3" a="1"/>
  <c r="D14" i="3" s="1"/>
  <c r="D32" i="3" a="1"/>
  <c r="D32" i="3" s="1"/>
  <c r="D25" i="3" a="1"/>
  <c r="D25" i="3" s="1"/>
  <c r="D17" i="3" a="1"/>
  <c r="D17" i="3" s="1"/>
  <c r="D9" i="3" a="1"/>
  <c r="D9" i="3" s="1"/>
  <c r="D28" i="3" a="1"/>
  <c r="D28" i="3" s="1"/>
  <c r="D33" i="3" a="1"/>
  <c r="D33" i="3" s="1"/>
  <c r="D20" i="3" a="1"/>
  <c r="D20" i="3" s="1"/>
  <c r="D26" i="3" a="1"/>
  <c r="D26" i="3" s="1"/>
  <c r="C30" i="7" a="1"/>
  <c r="C30" i="7" s="1"/>
  <c r="D21" i="3" a="1"/>
  <c r="D21" i="3" s="1"/>
  <c r="D27" i="3" a="1"/>
  <c r="D27" i="3" s="1"/>
  <c r="D24" i="3" a="1"/>
  <c r="D24" i="3" s="1"/>
  <c r="D16" i="3" a="1"/>
  <c r="D16" i="3" s="1"/>
  <c r="C16" i="7" a="1"/>
  <c r="C16" i="7" s="1"/>
  <c r="C12" i="7" a="1"/>
  <c r="C12" i="7" s="1"/>
  <c r="C31" i="7" a="1"/>
  <c r="C31" i="7" s="1"/>
  <c r="C25" i="7" a="1"/>
  <c r="C25" i="7" s="1"/>
  <c r="C8" i="7" a="1"/>
  <c r="C8" i="7" s="1"/>
  <c r="C21" i="7" a="1"/>
  <c r="C21" i="7" s="1"/>
  <c r="C17" i="7" a="1"/>
  <c r="C17" i="7" s="1"/>
  <c r="C32" i="7" a="1"/>
  <c r="C32" i="7" s="1"/>
  <c r="C26" i="7" a="1"/>
  <c r="C26" i="7" s="1"/>
  <c r="C27" i="7" a="1"/>
  <c r="C27" i="7" s="1"/>
  <c r="C34" i="7" a="1"/>
  <c r="C34" i="7" s="1"/>
  <c r="C10" i="7" a="1"/>
  <c r="C10" i="7" s="1"/>
  <c r="C23" i="7" a="1"/>
  <c r="C23" i="7" s="1"/>
  <c r="C20" i="7" a="1"/>
  <c r="C20" i="7" s="1"/>
  <c r="C13" i="7" a="1"/>
  <c r="C13" i="7" s="1"/>
  <c r="C9" i="7" a="1"/>
  <c r="C9" i="7" s="1"/>
  <c r="C33" i="7" a="1"/>
  <c r="C33" i="7" s="1"/>
  <c r="C22" i="7" a="1"/>
  <c r="C22" i="7" s="1"/>
  <c r="C18" i="7" a="1"/>
  <c r="C18" i="7" s="1"/>
  <c r="C14" i="7" a="1"/>
  <c r="C14" i="7" s="1"/>
  <c r="C19" i="7" a="1"/>
  <c r="C19" i="7" s="1"/>
  <c r="C29" i="7" a="1"/>
  <c r="C29" i="7" s="1"/>
  <c r="C15" i="7" a="1"/>
  <c r="C15" i="7" s="1"/>
  <c r="C11" i="7" a="1"/>
  <c r="C11" i="7" s="1"/>
  <c r="C13" i="6" a="1"/>
  <c r="C13" i="6" s="1"/>
  <c r="C41" i="6" a="1"/>
  <c r="C41" i="6" s="1"/>
  <c r="C33" i="6" a="1"/>
  <c r="C33" i="6" s="1"/>
  <c r="C39" i="6" a="1"/>
  <c r="C39" i="6" s="1"/>
  <c r="C31" i="6" a="1"/>
  <c r="C31" i="6" s="1"/>
  <c r="C27" i="6" a="1"/>
  <c r="C27" i="6" s="1"/>
  <c r="C24" i="6" a="1"/>
  <c r="C24" i="6" s="1"/>
  <c r="C21" i="6" a="1"/>
  <c r="C21" i="6" s="1"/>
  <c r="C19" i="6" a="1"/>
  <c r="C19" i="6" s="1"/>
  <c r="C17" i="6" a="1"/>
  <c r="C17" i="6" s="1"/>
  <c r="C15" i="6" a="1"/>
  <c r="C15" i="6" s="1"/>
  <c r="C11" i="6" a="1"/>
  <c r="C11" i="6" s="1"/>
  <c r="C9" i="6" a="1"/>
  <c r="C9" i="6" s="1"/>
  <c r="C36" i="6" a="1"/>
  <c r="C36" i="6" s="1"/>
  <c r="C40" i="6" a="1"/>
  <c r="C40" i="6" s="1"/>
  <c r="C32" i="6" a="1"/>
  <c r="C32" i="6" s="1"/>
  <c r="C14" i="6" a="1"/>
  <c r="C14" i="6" s="1"/>
  <c r="C20" i="6" a="1"/>
  <c r="C20" i="6" s="1"/>
  <c r="C10" i="6" a="1"/>
  <c r="C10" i="6" s="1"/>
  <c r="C28" i="6" a="1"/>
  <c r="C28" i="6" s="1"/>
  <c r="C16" i="6" a="1"/>
  <c r="C16" i="6" s="1"/>
  <c r="C38" i="6" a="1"/>
  <c r="C38" i="6" s="1"/>
  <c r="C22" i="6" a="1"/>
  <c r="C22" i="6" s="1"/>
  <c r="C12" i="6" a="1"/>
  <c r="C12" i="6" s="1"/>
  <c r="C8" i="6" a="1"/>
  <c r="C8" i="6" s="1"/>
  <c r="C25" i="6" a="1"/>
  <c r="C25" i="6" s="1"/>
  <c r="C35" i="6" a="1"/>
  <c r="C35" i="6" s="1"/>
  <c r="C37" i="6" a="1"/>
  <c r="C37" i="6" s="1"/>
  <c r="C18" i="6" a="1"/>
  <c r="C18" i="6" s="1"/>
  <c r="D12" i="4" a="1"/>
  <c r="D12" i="4" s="1"/>
  <c r="D21" i="4" a="1"/>
  <c r="D21" i="4" s="1"/>
  <c r="D14" i="4" a="1"/>
  <c r="D14" i="4" s="1"/>
  <c r="D16" i="4" a="1"/>
  <c r="D16" i="4" s="1"/>
  <c r="D18" i="4" a="1"/>
  <c r="D18" i="4" s="1"/>
  <c r="D11" i="4" a="1"/>
  <c r="D11" i="4" s="1"/>
  <c r="D23" i="4" a="1"/>
  <c r="D23" i="4" s="1"/>
  <c r="D15" i="4" a="1"/>
  <c r="D15" i="4" s="1"/>
  <c r="D17" i="4" a="1"/>
  <c r="D17" i="4" s="1"/>
  <c r="B1" i="10"/>
  <c r="O1" i="10"/>
  <c r="N1" i="10"/>
  <c r="K1" i="10"/>
  <c r="J1" i="10"/>
  <c r="G1" i="10"/>
  <c r="F1" i="10"/>
  <c r="C1" i="10"/>
  <c r="D23" i="5" l="1" a="1"/>
  <c r="D23" i="5" s="1"/>
  <c r="D26" i="5" a="1"/>
  <c r="D26" i="5" s="1"/>
  <c r="D11" i="5" a="1"/>
  <c r="D11" i="5" s="1"/>
  <c r="D19" i="5" a="1"/>
  <c r="D19" i="5" s="1"/>
  <c r="D24" i="5" a="1"/>
  <c r="D24" i="5" s="1"/>
  <c r="D12" i="5" a="1"/>
  <c r="D12" i="5" s="1"/>
  <c r="D7" i="5" a="1"/>
  <c r="D7" i="5" s="1"/>
  <c r="D15" i="5" a="1"/>
  <c r="D15" i="5" s="1"/>
  <c r="D14" i="5" a="1"/>
  <c r="D14" i="5" s="1"/>
  <c r="D22" i="5" a="1"/>
  <c r="D22" i="5" s="1"/>
  <c r="D9" i="5" a="1"/>
  <c r="D9" i="5" s="1"/>
  <c r="D25" i="5" a="1"/>
  <c r="D25" i="5" s="1"/>
  <c r="D13" i="5" a="1"/>
  <c r="D13" i="5" s="1"/>
  <c r="D8" i="5" a="1"/>
  <c r="D8" i="5" s="1"/>
  <c r="D16" i="5" a="1"/>
  <c r="D16" i="5" s="1"/>
  <c r="D27" i="5" a="1"/>
  <c r="D27" i="5" s="1"/>
  <c r="D17" i="5" a="1"/>
  <c r="D17" i="5" s="1"/>
  <c r="D10" i="5" a="1"/>
  <c r="D10" i="5" s="1"/>
  <c r="D18" i="5" a="1"/>
  <c r="D18" i="5" s="1"/>
  <c r="D21" i="5" a="1"/>
  <c r="D21" i="5" s="1"/>
  <c r="C1" i="16"/>
  <c r="F1" i="16"/>
  <c r="G1" i="16"/>
  <c r="J1" i="16"/>
  <c r="K1" i="16"/>
  <c r="N1" i="16"/>
  <c r="O1" i="16"/>
  <c r="B1" i="16"/>
  <c r="L6" i="6"/>
  <c r="H6" i="6"/>
  <c r="D4" i="6" l="1"/>
  <c r="E5" i="6" s="1"/>
  <c r="D39" i="6" l="1" a="1"/>
  <c r="D39" i="6" s="1"/>
  <c r="D19" i="6" a="1"/>
  <c r="D19" i="6" s="1"/>
  <c r="D13" i="6" a="1"/>
  <c r="D13" i="6" s="1"/>
  <c r="D9" i="6" a="1"/>
  <c r="D9" i="6" s="1"/>
  <c r="D33" i="6" a="1"/>
  <c r="D33" i="6" s="1"/>
  <c r="D38" i="6" a="1"/>
  <c r="D38" i="6" s="1"/>
  <c r="D31" i="6" a="1"/>
  <c r="D31" i="6" s="1"/>
  <c r="D27" i="6" a="1"/>
  <c r="D27" i="6" s="1"/>
  <c r="D24" i="6" a="1"/>
  <c r="D24" i="6" s="1"/>
  <c r="D21" i="6" a="1"/>
  <c r="D21" i="6" s="1"/>
  <c r="D17" i="6" a="1"/>
  <c r="D17" i="6" s="1"/>
  <c r="D15" i="6" a="1"/>
  <c r="D15" i="6" s="1"/>
  <c r="D11" i="6" a="1"/>
  <c r="D11" i="6" s="1"/>
  <c r="D36" i="6" a="1"/>
  <c r="D36" i="6" s="1"/>
  <c r="D41" i="6" a="1"/>
  <c r="D41" i="6" s="1"/>
  <c r="D40" i="6" a="1"/>
  <c r="D40" i="6" s="1"/>
  <c r="D32" i="6" a="1"/>
  <c r="D32" i="6" s="1"/>
  <c r="D37" i="6" a="1"/>
  <c r="D37" i="6" s="1"/>
  <c r="D12" i="6" a="1"/>
  <c r="D12" i="6" s="1"/>
  <c r="D22" i="6" a="1"/>
  <c r="D22" i="6" s="1"/>
  <c r="D16" i="6" a="1"/>
  <c r="D16" i="6" s="1"/>
  <c r="D28" i="6" a="1"/>
  <c r="D28" i="6" s="1"/>
  <c r="D10" i="6" a="1"/>
  <c r="D10" i="6" s="1"/>
  <c r="D20" i="6" a="1"/>
  <c r="D20" i="6" s="1"/>
  <c r="D34" i="6" a="1"/>
  <c r="D34" i="6" s="1"/>
  <c r="D18" i="6" a="1"/>
  <c r="D18" i="6" s="1"/>
  <c r="D14" i="6" a="1"/>
  <c r="D14" i="6" s="1"/>
  <c r="D35" i="6" a="1"/>
  <c r="D35" i="6" s="1"/>
  <c r="D25" i="6" a="1"/>
  <c r="D25" i="6" s="1"/>
  <c r="D8" i="6" a="1"/>
  <c r="D8" i="6" s="1"/>
  <c r="F33" i="6" a="1"/>
  <c r="F33" i="6" s="1"/>
  <c r="E33" i="6" a="1"/>
  <c r="E33" i="6" s="1"/>
  <c r="J22" i="6" a="1"/>
  <c r="J22" i="6" s="1"/>
  <c r="J16" i="6" a="1"/>
  <c r="J16" i="6" s="1"/>
  <c r="J10" i="6" a="1"/>
  <c r="J10" i="6" s="1"/>
  <c r="F28" i="6" a="1"/>
  <c r="F28" i="6" s="1"/>
  <c r="F20" i="6" a="1"/>
  <c r="F20" i="6" s="1"/>
  <c r="F14" i="6" a="1"/>
  <c r="F14" i="6" s="1"/>
  <c r="F8" i="6" a="1"/>
  <c r="F8" i="6" s="1"/>
  <c r="F36" i="6" a="1"/>
  <c r="F36" i="6" s="1"/>
  <c r="E41" i="6" a="1"/>
  <c r="E41" i="6" s="1"/>
  <c r="J28" i="6" a="1"/>
  <c r="J28" i="6" s="1"/>
  <c r="J18" i="6" a="1"/>
  <c r="J18" i="6" s="1"/>
  <c r="J12" i="6" a="1"/>
  <c r="J12" i="6" s="1"/>
  <c r="F38" i="6" a="1"/>
  <c r="F38" i="6" s="1"/>
  <c r="E38" i="6" a="1"/>
  <c r="E38" i="6" s="1"/>
  <c r="F25" i="6" a="1"/>
  <c r="F25" i="6" s="1"/>
  <c r="F18" i="6" a="1"/>
  <c r="F18" i="6" s="1"/>
  <c r="F12" i="6" a="1"/>
  <c r="F12" i="6" s="1"/>
  <c r="E36" i="6" a="1"/>
  <c r="E36" i="6" s="1"/>
  <c r="F41" i="6" a="1"/>
  <c r="F41" i="6" s="1"/>
  <c r="J25" i="6" a="1"/>
  <c r="J25" i="6" s="1"/>
  <c r="J20" i="6" a="1"/>
  <c r="J20" i="6" s="1"/>
  <c r="J14" i="6" a="1"/>
  <c r="J14" i="6" s="1"/>
  <c r="J8" i="6" a="1"/>
  <c r="J8" i="6" s="1"/>
  <c r="F35" i="6" a="1"/>
  <c r="F35" i="6" s="1"/>
  <c r="F22" i="6" a="1"/>
  <c r="F22" i="6" s="1"/>
  <c r="F16" i="6" a="1"/>
  <c r="F16" i="6" s="1"/>
  <c r="F10" i="6" a="1"/>
  <c r="F10" i="6" s="1"/>
  <c r="F37" i="6" a="1"/>
  <c r="F37" i="6" s="1"/>
  <c r="E37" i="6" a="1"/>
  <c r="E37" i="6" s="1"/>
  <c r="J27" i="6" a="1"/>
  <c r="J27" i="6" s="1"/>
  <c r="J24" i="6" a="1"/>
  <c r="J24" i="6" s="1"/>
  <c r="J21" i="6" a="1"/>
  <c r="J21" i="6" s="1"/>
  <c r="J19" i="6" a="1"/>
  <c r="J19" i="6" s="1"/>
  <c r="J17" i="6" a="1"/>
  <c r="J17" i="6" s="1"/>
  <c r="J15" i="6" a="1"/>
  <c r="J15" i="6" s="1"/>
  <c r="J13" i="6" a="1"/>
  <c r="J13" i="6" s="1"/>
  <c r="J11" i="6" a="1"/>
  <c r="J11" i="6" s="1"/>
  <c r="J9" i="6" a="1"/>
  <c r="J9" i="6" s="1"/>
  <c r="F34" i="6" a="1"/>
  <c r="F34" i="6" s="1"/>
  <c r="F24" i="6" a="1"/>
  <c r="F24" i="6" s="1"/>
  <c r="E12" i="6" a="1"/>
  <c r="E12" i="6" s="1"/>
  <c r="F32" i="6" a="1"/>
  <c r="F32" i="6" s="1"/>
  <c r="F17" i="6" a="1"/>
  <c r="F17" i="6" s="1"/>
  <c r="E40" i="6" a="1"/>
  <c r="E40" i="6" s="1"/>
  <c r="E17" i="6" a="1"/>
  <c r="E17" i="6" s="1"/>
  <c r="F39" i="6" a="1"/>
  <c r="F39" i="6" s="1"/>
  <c r="E16" i="6" a="1"/>
  <c r="E16" i="6" s="1"/>
  <c r="E31" i="6" a="1"/>
  <c r="E31" i="6" s="1"/>
  <c r="E11" i="6" a="1"/>
  <c r="E11" i="6" s="1"/>
  <c r="F21" i="6" a="1"/>
  <c r="F21" i="6" s="1"/>
  <c r="F15" i="6" a="1"/>
  <c r="F15" i="6" s="1"/>
  <c r="E15" i="6" a="1"/>
  <c r="E15" i="6" s="1"/>
  <c r="E13" i="6" a="1"/>
  <c r="E13" i="6" s="1"/>
  <c r="E24" i="6" a="1"/>
  <c r="E24" i="6" s="1"/>
  <c r="F40" i="6" a="1"/>
  <c r="F40" i="6" s="1"/>
  <c r="E22" i="6" a="1"/>
  <c r="E22" i="6" s="1"/>
  <c r="E32" i="6" a="1"/>
  <c r="E32" i="6" s="1"/>
  <c r="F31" i="6" a="1"/>
  <c r="F31" i="6" s="1"/>
  <c r="F11" i="6" a="1"/>
  <c r="F11" i="6" s="1"/>
  <c r="E39" i="6" a="1"/>
  <c r="E39" i="6" s="1"/>
  <c r="E28" i="6" a="1"/>
  <c r="E28" i="6" s="1"/>
  <c r="E10" i="6" a="1"/>
  <c r="E10" i="6" s="1"/>
  <c r="E21" i="6" a="1"/>
  <c r="E21" i="6" s="1"/>
  <c r="E20" i="6" a="1"/>
  <c r="E20" i="6" s="1"/>
  <c r="E8" i="6" a="1"/>
  <c r="E8" i="6" s="1"/>
  <c r="E19" i="6" a="1"/>
  <c r="E19" i="6" s="1"/>
  <c r="E34" i="6" a="1"/>
  <c r="E34" i="6" s="1"/>
  <c r="E18" i="6" a="1"/>
  <c r="E18" i="6" s="1"/>
  <c r="F27" i="6" a="1"/>
  <c r="F27" i="6" s="1"/>
  <c r="E14" i="6" a="1"/>
  <c r="E14" i="6" s="1"/>
  <c r="F9" i="6" a="1"/>
  <c r="F9" i="6" s="1"/>
  <c r="E35" i="6" a="1"/>
  <c r="E35" i="6" s="1"/>
  <c r="E27" i="6" a="1"/>
  <c r="E27" i="6" s="1"/>
  <c r="E9" i="6" a="1"/>
  <c r="E9" i="6" s="1"/>
  <c r="E25" i="6" a="1"/>
  <c r="E25" i="6" s="1"/>
  <c r="F19" i="6" a="1"/>
  <c r="F19" i="6" s="1"/>
  <c r="F13" i="6" a="1"/>
  <c r="F13" i="6" s="1"/>
  <c r="I5" i="6"/>
  <c r="K5" i="6" s="1"/>
  <c r="G5" i="6"/>
  <c r="H38" i="6" l="1" a="1"/>
  <c r="H38" i="6" s="1"/>
  <c r="L25" i="6" a="1"/>
  <c r="L25" i="6" s="1"/>
  <c r="L20" i="6" a="1"/>
  <c r="L20" i="6" s="1"/>
  <c r="L16" i="6" a="1"/>
  <c r="L16" i="6" s="1"/>
  <c r="L12" i="6" a="1"/>
  <c r="L12" i="6" s="1"/>
  <c r="L8" i="6" a="1"/>
  <c r="L8" i="6" s="1"/>
  <c r="G38" i="6" a="1"/>
  <c r="G38" i="6" s="1"/>
  <c r="H35" i="6" a="1"/>
  <c r="H35" i="6" s="1"/>
  <c r="H22" i="6" a="1"/>
  <c r="H22" i="6" s="1"/>
  <c r="H16" i="6" a="1"/>
  <c r="H16" i="6" s="1"/>
  <c r="H10" i="6" a="1"/>
  <c r="H10" i="6" s="1"/>
  <c r="G22" i="6" a="1"/>
  <c r="G22" i="6" s="1"/>
  <c r="G14" i="6" a="1"/>
  <c r="G14" i="6" s="1"/>
  <c r="G8" i="6" a="1"/>
  <c r="G8" i="6" s="1"/>
  <c r="H41" i="6" a="1"/>
  <c r="H41" i="6" s="1"/>
  <c r="H33" i="6" a="1"/>
  <c r="H33" i="6" s="1"/>
  <c r="L28" i="6" a="1"/>
  <c r="L28" i="6" s="1"/>
  <c r="L22" i="6" a="1"/>
  <c r="L22" i="6" s="1"/>
  <c r="L18" i="6" a="1"/>
  <c r="L18" i="6" s="1"/>
  <c r="L14" i="6" a="1"/>
  <c r="L14" i="6" s="1"/>
  <c r="L10" i="6" a="1"/>
  <c r="L10" i="6" s="1"/>
  <c r="H28" i="6" a="1"/>
  <c r="H28" i="6" s="1"/>
  <c r="H20" i="6" a="1"/>
  <c r="H20" i="6" s="1"/>
  <c r="H14" i="6" a="1"/>
  <c r="H14" i="6" s="1"/>
  <c r="H8" i="6" a="1"/>
  <c r="H8" i="6" s="1"/>
  <c r="G20" i="6" a="1"/>
  <c r="G20" i="6" s="1"/>
  <c r="G12" i="6" a="1"/>
  <c r="G12" i="6" s="1"/>
  <c r="H40" i="6" a="1"/>
  <c r="H40" i="6" s="1"/>
  <c r="G41" i="6" a="1"/>
  <c r="G41" i="6" s="1"/>
  <c r="G33" i="6" a="1"/>
  <c r="G33" i="6" s="1"/>
  <c r="H25" i="6" a="1"/>
  <c r="H25" i="6" s="1"/>
  <c r="H18" i="6" a="1"/>
  <c r="H18" i="6" s="1"/>
  <c r="H12" i="6" a="1"/>
  <c r="H12" i="6" s="1"/>
  <c r="G35" i="6" a="1"/>
  <c r="G35" i="6" s="1"/>
  <c r="G28" i="6" a="1"/>
  <c r="G28" i="6" s="1"/>
  <c r="G25" i="6" a="1"/>
  <c r="G25" i="6" s="1"/>
  <c r="G18" i="6" a="1"/>
  <c r="G18" i="6" s="1"/>
  <c r="G16" i="6" a="1"/>
  <c r="G16" i="6" s="1"/>
  <c r="G10" i="6" a="1"/>
  <c r="G10" i="6" s="1"/>
  <c r="H32" i="6" a="1"/>
  <c r="H32" i="6" s="1"/>
  <c r="H34" i="6" a="1"/>
  <c r="H34" i="6" s="1"/>
  <c r="L27" i="6" a="1"/>
  <c r="L27" i="6" s="1"/>
  <c r="L24" i="6" a="1"/>
  <c r="L24" i="6" s="1"/>
  <c r="L21" i="6" a="1"/>
  <c r="L21" i="6" s="1"/>
  <c r="L19" i="6" a="1"/>
  <c r="L19" i="6" s="1"/>
  <c r="L17" i="6" a="1"/>
  <c r="L17" i="6" s="1"/>
  <c r="L15" i="6" a="1"/>
  <c r="L15" i="6" s="1"/>
  <c r="L13" i="6" a="1"/>
  <c r="L13" i="6" s="1"/>
  <c r="L11" i="6" a="1"/>
  <c r="L11" i="6" s="1"/>
  <c r="L9" i="6" a="1"/>
  <c r="L9" i="6" s="1"/>
  <c r="G34" i="6" a="1"/>
  <c r="G34" i="6" s="1"/>
  <c r="H39" i="6" a="1"/>
  <c r="H39" i="6" s="1"/>
  <c r="H31" i="6" a="1"/>
  <c r="H31" i="6" s="1"/>
  <c r="H27" i="6" a="1"/>
  <c r="H27" i="6" s="1"/>
  <c r="H24" i="6" a="1"/>
  <c r="H24" i="6" s="1"/>
  <c r="H21" i="6" a="1"/>
  <c r="H21" i="6" s="1"/>
  <c r="H19" i="6" a="1"/>
  <c r="H19" i="6" s="1"/>
  <c r="H17" i="6" a="1"/>
  <c r="H17" i="6" s="1"/>
  <c r="H15" i="6" a="1"/>
  <c r="H15" i="6" s="1"/>
  <c r="H13" i="6" a="1"/>
  <c r="H13" i="6" s="1"/>
  <c r="H11" i="6" a="1"/>
  <c r="H11" i="6" s="1"/>
  <c r="H9" i="6" a="1"/>
  <c r="H9" i="6" s="1"/>
  <c r="G40" i="6" a="1"/>
  <c r="G40" i="6" s="1"/>
  <c r="G32" i="6" a="1"/>
  <c r="G32" i="6" s="1"/>
  <c r="G31" i="6" a="1"/>
  <c r="G31" i="6" s="1"/>
  <c r="G21" i="6" a="1"/>
  <c r="G21" i="6" s="1"/>
  <c r="H36" i="6" a="1"/>
  <c r="H36" i="6" s="1"/>
  <c r="G13" i="6" a="1"/>
  <c r="G13" i="6" s="1"/>
  <c r="G17" i="6" a="1"/>
  <c r="G17" i="6" s="1"/>
  <c r="G39" i="6" a="1"/>
  <c r="G39" i="6" s="1"/>
  <c r="G11" i="6" a="1"/>
  <c r="G11" i="6" s="1"/>
  <c r="H37" i="6" a="1"/>
  <c r="H37" i="6" s="1"/>
  <c r="G15" i="6" a="1"/>
  <c r="G15" i="6" s="1"/>
  <c r="G37" i="6" a="1"/>
  <c r="G37" i="6" s="1"/>
  <c r="G27" i="6" a="1"/>
  <c r="G27" i="6" s="1"/>
  <c r="G9" i="6" a="1"/>
  <c r="G9" i="6" s="1"/>
  <c r="G36" i="6" a="1"/>
  <c r="G36" i="6" s="1"/>
  <c r="G19" i="6" a="1"/>
  <c r="G19" i="6" s="1"/>
  <c r="G24" i="6" a="1"/>
  <c r="G24" i="6" s="1"/>
  <c r="P4" i="16"/>
  <c r="P1" i="16" s="1"/>
  <c r="L4" i="16"/>
  <c r="H4" i="16"/>
  <c r="D4" i="16"/>
  <c r="E4" i="16" l="1"/>
  <c r="E1" i="16" s="1"/>
  <c r="D1" i="16"/>
  <c r="I4" i="16"/>
  <c r="I1" i="16" s="1"/>
  <c r="H1" i="16"/>
  <c r="M4" i="16"/>
  <c r="M1" i="16" s="1"/>
  <c r="L1" i="16"/>
  <c r="Q4" i="16"/>
  <c r="Q1" i="16" s="1"/>
  <c r="K15" i="6" l="1"/>
  <c r="K12" i="6"/>
  <c r="K8" i="6"/>
  <c r="K21" i="6"/>
  <c r="K10" i="6" l="1"/>
  <c r="K22" i="6"/>
  <c r="I22" i="6"/>
  <c r="K24" i="6"/>
  <c r="I15" i="6"/>
  <c r="I12" i="6"/>
  <c r="K25" i="6"/>
  <c r="K13" i="6"/>
  <c r="K27" i="6"/>
  <c r="K20" i="6"/>
  <c r="K28" i="6"/>
  <c r="K11" i="6"/>
  <c r="I14" i="6"/>
  <c r="I20" i="6"/>
  <c r="I10" i="6"/>
  <c r="I19" i="6"/>
  <c r="I18" i="6"/>
  <c r="I28" i="6"/>
  <c r="K9" i="6"/>
  <c r="K19" i="6"/>
  <c r="I9" i="6"/>
  <c r="K18" i="6"/>
  <c r="I8" i="6"/>
  <c r="K14" i="6"/>
  <c r="K17" i="6"/>
  <c r="I13" i="6"/>
  <c r="I16" i="6"/>
  <c r="I21" i="6"/>
  <c r="I11" i="6"/>
  <c r="I17" i="6"/>
  <c r="I24" i="6"/>
  <c r="I25" i="6"/>
  <c r="K16" i="6"/>
  <c r="I27" i="6"/>
  <c r="D5" i="7" l="1"/>
  <c r="E15" i="7" l="1" a="1"/>
  <c r="E15" i="7" s="1"/>
  <c r="D15" i="7" a="1"/>
  <c r="D15" i="7" s="1"/>
  <c r="E29" i="7" a="1"/>
  <c r="E29" i="7" s="1"/>
  <c r="I23" i="7" a="1"/>
  <c r="I23" i="7" s="1"/>
  <c r="I10" i="7" a="1"/>
  <c r="I10" i="7" s="1"/>
  <c r="D29" i="7" a="1"/>
  <c r="D29" i="7" s="1"/>
  <c r="E19" i="7" a="1"/>
  <c r="E19" i="7" s="1"/>
  <c r="D19" i="7" a="1"/>
  <c r="D19" i="7" s="1"/>
  <c r="E23" i="7" a="1"/>
  <c r="E23" i="7" s="1"/>
  <c r="I14" i="7" a="1"/>
  <c r="I14" i="7" s="1"/>
  <c r="D23" i="7" a="1"/>
  <c r="D23" i="7" s="1"/>
  <c r="E10" i="7" a="1"/>
  <c r="E10" i="7" s="1"/>
  <c r="E18" i="7" a="1"/>
  <c r="E18" i="7" s="1"/>
  <c r="I26" i="7" a="1"/>
  <c r="I26" i="7" s="1"/>
  <c r="E22" i="7" a="1"/>
  <c r="E22" i="7" s="1"/>
  <c r="E33" i="7" a="1"/>
  <c r="E33" i="7" s="1"/>
  <c r="E9" i="7" a="1"/>
  <c r="E9" i="7" s="1"/>
  <c r="D33" i="7" a="1"/>
  <c r="D33" i="7" s="1"/>
  <c r="D9" i="7" a="1"/>
  <c r="D9" i="7" s="1"/>
  <c r="E26" i="7" a="1"/>
  <c r="E26" i="7" s="1"/>
  <c r="E13" i="7" a="1"/>
  <c r="E13" i="7" s="1"/>
  <c r="D26" i="7" a="1"/>
  <c r="D26" i="7" s="1"/>
  <c r="D13" i="7" a="1"/>
  <c r="D13" i="7" s="1"/>
  <c r="I21" i="7" a="1"/>
  <c r="I21" i="7" s="1"/>
  <c r="E17" i="7" a="1"/>
  <c r="E17" i="7" s="1"/>
  <c r="I8" i="7" a="1"/>
  <c r="I8" i="7" s="1"/>
  <c r="E32" i="7" a="1"/>
  <c r="E32" i="7" s="1"/>
  <c r="D30" i="7" a="1"/>
  <c r="D30" i="7" s="1"/>
  <c r="E34" i="7" a="1"/>
  <c r="E34" i="7" s="1"/>
  <c r="E27" i="7" a="1"/>
  <c r="E27" i="7" s="1"/>
  <c r="I18" i="7" a="1"/>
  <c r="I18" i="7" s="1"/>
  <c r="D10" i="7" a="1"/>
  <c r="D10" i="7" s="1"/>
  <c r="D34" i="7" a="1"/>
  <c r="D34" i="7" s="1"/>
  <c r="D27" i="7" a="1"/>
  <c r="D27" i="7" s="1"/>
  <c r="E14" i="7" a="1"/>
  <c r="E14" i="7" s="1"/>
  <c r="I22" i="7" a="1"/>
  <c r="I22" i="7" s="1"/>
  <c r="D14" i="7" a="1"/>
  <c r="D14" i="7" s="1"/>
  <c r="I9" i="7" a="1"/>
  <c r="I9" i="7" s="1"/>
  <c r="D18" i="7" a="1"/>
  <c r="D18" i="7" s="1"/>
  <c r="I13" i="7" a="1"/>
  <c r="I13" i="7" s="1"/>
  <c r="D22" i="7" a="1"/>
  <c r="D22" i="7" s="1"/>
  <c r="I17" i="7" a="1"/>
  <c r="I17" i="7" s="1"/>
  <c r="D32" i="7" a="1"/>
  <c r="D32" i="7" s="1"/>
  <c r="I25" i="7" a="1"/>
  <c r="I25" i="7" s="1"/>
  <c r="D17" i="7" a="1"/>
  <c r="D17" i="7" s="1"/>
  <c r="I12" i="7" a="1"/>
  <c r="I12" i="7" s="1"/>
  <c r="E21" i="7" a="1"/>
  <c r="E21" i="7" s="1"/>
  <c r="E8" i="7" a="1"/>
  <c r="E8" i="7" s="1"/>
  <c r="D21" i="7" a="1"/>
  <c r="D21" i="7" s="1"/>
  <c r="D8" i="7" a="1"/>
  <c r="D8" i="7" s="1"/>
  <c r="E25" i="7" a="1"/>
  <c r="E25" i="7" s="1"/>
  <c r="I16" i="7" a="1"/>
  <c r="I16" i="7" s="1"/>
  <c r="E31" i="7" a="1"/>
  <c r="E31" i="7" s="1"/>
  <c r="D25" i="7" a="1"/>
  <c r="D25" i="7" s="1"/>
  <c r="E12" i="7" a="1"/>
  <c r="E12" i="7" s="1"/>
  <c r="D31" i="7" a="1"/>
  <c r="D31" i="7" s="1"/>
  <c r="I20" i="7" a="1"/>
  <c r="I20" i="7" s="1"/>
  <c r="D12" i="7" a="1"/>
  <c r="D12" i="7" s="1"/>
  <c r="E16" i="7" a="1"/>
  <c r="E16" i="7" s="1"/>
  <c r="I7" i="7" a="1"/>
  <c r="I7" i="7" s="1"/>
  <c r="I24" i="7" a="1"/>
  <c r="I24" i="7" s="1"/>
  <c r="D16" i="7" a="1"/>
  <c r="D16" i="7" s="1"/>
  <c r="E20" i="7" a="1"/>
  <c r="E20" i="7" s="1"/>
  <c r="I11" i="7" a="1"/>
  <c r="I11" i="7" s="1"/>
  <c r="E30" i="7" a="1"/>
  <c r="E30" i="7" s="1"/>
  <c r="D20" i="7" a="1"/>
  <c r="D20" i="7" s="1"/>
  <c r="E7" i="7" a="1"/>
  <c r="E7" i="7" s="1"/>
  <c r="E24" i="7" a="1"/>
  <c r="E24" i="7" s="1"/>
  <c r="I15" i="7" a="1"/>
  <c r="I15" i="7" s="1"/>
  <c r="D7" i="7" a="1"/>
  <c r="D7" i="7" s="1"/>
  <c r="D24" i="7" a="1"/>
  <c r="D24" i="7" s="1"/>
  <c r="E11" i="7" a="1"/>
  <c r="E11" i="7" s="1"/>
  <c r="I19" i="7" a="1"/>
  <c r="I19" i="7" s="1"/>
  <c r="D11" i="7" a="1"/>
  <c r="D11" i="7" s="1"/>
  <c r="H5" i="7"/>
  <c r="F5" i="7"/>
  <c r="G29" i="7" l="1" a="1"/>
  <c r="G29" i="7" s="1"/>
  <c r="G19" i="7" a="1"/>
  <c r="G19" i="7" s="1"/>
  <c r="F29" i="7" a="1"/>
  <c r="F29" i="7" s="1"/>
  <c r="K23" i="7" a="1"/>
  <c r="K23" i="7" s="1"/>
  <c r="K10" i="7" a="1"/>
  <c r="K10" i="7" s="1"/>
  <c r="F19" i="7" a="1"/>
  <c r="F19" i="7" s="1"/>
  <c r="G23" i="7" a="1"/>
  <c r="G23" i="7" s="1"/>
  <c r="G10" i="7" a="1"/>
  <c r="G10" i="7" s="1"/>
  <c r="F23" i="7" a="1"/>
  <c r="F23" i="7" s="1"/>
  <c r="K14" i="7" a="1"/>
  <c r="K14" i="7" s="1"/>
  <c r="F10" i="7" a="1"/>
  <c r="F10" i="7" s="1"/>
  <c r="G34" i="7" a="1"/>
  <c r="G34" i="7" s="1"/>
  <c r="G27" i="7" a="1"/>
  <c r="G27" i="7" s="1"/>
  <c r="F34" i="7" a="1"/>
  <c r="F34" i="7" s="1"/>
  <c r="F27" i="7" a="1"/>
  <c r="F27" i="7" s="1"/>
  <c r="K18" i="7" a="1"/>
  <c r="K18" i="7" s="1"/>
  <c r="G14" i="7" a="1"/>
  <c r="G14" i="7" s="1"/>
  <c r="G33" i="7" a="1"/>
  <c r="G33" i="7" s="1"/>
  <c r="G22" i="7" a="1"/>
  <c r="G22" i="7" s="1"/>
  <c r="F33" i="7" a="1"/>
  <c r="F33" i="7" s="1"/>
  <c r="F22" i="7" a="1"/>
  <c r="F22" i="7" s="1"/>
  <c r="K13" i="7" a="1"/>
  <c r="K13" i="7" s="1"/>
  <c r="G9" i="7" a="1"/>
  <c r="G9" i="7" s="1"/>
  <c r="G26" i="7" a="1"/>
  <c r="G26" i="7" s="1"/>
  <c r="F9" i="7" a="1"/>
  <c r="F9" i="7" s="1"/>
  <c r="F26" i="7" a="1"/>
  <c r="F26" i="7" s="1"/>
  <c r="K17" i="7" a="1"/>
  <c r="K17" i="7" s="1"/>
  <c r="G13" i="7" a="1"/>
  <c r="G13" i="7" s="1"/>
  <c r="F13" i="7" a="1"/>
  <c r="F13" i="7" s="1"/>
  <c r="G17" i="7" a="1"/>
  <c r="G17" i="7" s="1"/>
  <c r="G32" i="7" a="1"/>
  <c r="G32" i="7" s="1"/>
  <c r="F17" i="7" a="1"/>
  <c r="F17" i="7" s="1"/>
  <c r="K8" i="7" a="1"/>
  <c r="K8" i="7" s="1"/>
  <c r="F32" i="7" a="1"/>
  <c r="F32" i="7" s="1"/>
  <c r="K25" i="7" a="1"/>
  <c r="K25" i="7" s="1"/>
  <c r="G21" i="7" a="1"/>
  <c r="G21" i="7" s="1"/>
  <c r="K12" i="7" a="1"/>
  <c r="K12" i="7" s="1"/>
  <c r="G8" i="7" a="1"/>
  <c r="G8" i="7" s="1"/>
  <c r="F11" i="7" a="1"/>
  <c r="F11" i="7" s="1"/>
  <c r="G15" i="7" a="1"/>
  <c r="G15" i="7" s="1"/>
  <c r="F14" i="7" a="1"/>
  <c r="F14" i="7" s="1"/>
  <c r="K22" i="7" a="1"/>
  <c r="K22" i="7" s="1"/>
  <c r="G18" i="7" a="1"/>
  <c r="G18" i="7" s="1"/>
  <c r="F18" i="7" a="1"/>
  <c r="F18" i="7" s="1"/>
  <c r="K9" i="7" a="1"/>
  <c r="K9" i="7" s="1"/>
  <c r="K26" i="7" a="1"/>
  <c r="K26" i="7" s="1"/>
  <c r="K21" i="7" a="1"/>
  <c r="K21" i="7" s="1"/>
  <c r="K19" i="7" a="1"/>
  <c r="K19" i="7" s="1"/>
  <c r="F21" i="7" a="1"/>
  <c r="F21" i="7" s="1"/>
  <c r="F8" i="7" a="1"/>
  <c r="F8" i="7" s="1"/>
  <c r="G25" i="7" a="1"/>
  <c r="G25" i="7" s="1"/>
  <c r="G31" i="7" a="1"/>
  <c r="G31" i="7" s="1"/>
  <c r="F25" i="7" a="1"/>
  <c r="F25" i="7" s="1"/>
  <c r="K16" i="7" a="1"/>
  <c r="K16" i="7" s="1"/>
  <c r="G12" i="7" a="1"/>
  <c r="G12" i="7" s="1"/>
  <c r="F31" i="7" a="1"/>
  <c r="F31" i="7" s="1"/>
  <c r="F12" i="7" a="1"/>
  <c r="F12" i="7" s="1"/>
  <c r="K20" i="7" a="1"/>
  <c r="K20" i="7" s="1"/>
  <c r="G16" i="7" a="1"/>
  <c r="G16" i="7" s="1"/>
  <c r="F16" i="7" a="1"/>
  <c r="F16" i="7" s="1"/>
  <c r="K7" i="7" a="1"/>
  <c r="K7" i="7" s="1"/>
  <c r="K24" i="7" a="1"/>
  <c r="K24" i="7" s="1"/>
  <c r="G20" i="7" a="1"/>
  <c r="G20" i="7" s="1"/>
  <c r="G30" i="7" a="1"/>
  <c r="G30" i="7" s="1"/>
  <c r="F20" i="7" a="1"/>
  <c r="F20" i="7" s="1"/>
  <c r="K11" i="7" a="1"/>
  <c r="K11" i="7" s="1"/>
  <c r="G7" i="7" a="1"/>
  <c r="G7" i="7" s="1"/>
  <c r="F30" i="7" a="1"/>
  <c r="F30" i="7" s="1"/>
  <c r="G24" i="7" a="1"/>
  <c r="G24" i="7" s="1"/>
  <c r="F7" i="7" a="1"/>
  <c r="F7" i="7" s="1"/>
  <c r="F24" i="7" a="1"/>
  <c r="F24" i="7" s="1"/>
  <c r="K15" i="7" a="1"/>
  <c r="K15" i="7" s="1"/>
  <c r="G11" i="7" a="1"/>
  <c r="G11" i="7" s="1"/>
  <c r="F15" i="7" a="1"/>
  <c r="F15" i="7" s="1"/>
  <c r="J5" i="7"/>
  <c r="B1" i="12" l="1"/>
  <c r="E1" i="12"/>
  <c r="H1" i="12"/>
  <c r="K1" i="12"/>
  <c r="L4" i="12"/>
  <c r="M4" i="12" s="1"/>
  <c r="M1" i="12" s="1"/>
  <c r="I4" i="12"/>
  <c r="I1" i="12" s="1"/>
  <c r="F4" i="12"/>
  <c r="G4" i="12" s="1"/>
  <c r="G1" i="12" s="1"/>
  <c r="C4" i="12"/>
  <c r="D4" i="12" s="1"/>
  <c r="D1" i="12" s="1"/>
  <c r="J4" i="12" l="1"/>
  <c r="J1" i="12" s="1"/>
  <c r="L1" i="12"/>
  <c r="F1" i="12"/>
  <c r="C1" i="12"/>
  <c r="H23" i="7" l="1"/>
  <c r="H11" i="7"/>
  <c r="H17" i="7"/>
  <c r="H8" i="7"/>
  <c r="J8" i="7"/>
  <c r="J15" i="7"/>
  <c r="H13" i="7"/>
  <c r="H18" i="7"/>
  <c r="J25" i="7"/>
  <c r="H7" i="7"/>
  <c r="J23" i="7"/>
  <c r="J26" i="7"/>
  <c r="J18" i="7"/>
  <c r="H14" i="7"/>
  <c r="J17" i="7"/>
  <c r="H12" i="7"/>
  <c r="H22" i="7"/>
  <c r="E4" i="5"/>
  <c r="E25" i="5" l="1" a="1"/>
  <c r="E25" i="5" s="1"/>
  <c r="E17" i="5" a="1"/>
  <c r="E17" i="5" s="1"/>
  <c r="E9" i="5" a="1"/>
  <c r="E9" i="5" s="1"/>
  <c r="E14" i="5" a="1"/>
  <c r="E14" i="5" s="1"/>
  <c r="E19" i="5" a="1"/>
  <c r="E19" i="5" s="1"/>
  <c r="E11" i="5" a="1"/>
  <c r="E11" i="5" s="1"/>
  <c r="E8" i="5" a="1"/>
  <c r="E8" i="5" s="1"/>
  <c r="E21" i="5" a="1"/>
  <c r="E21" i="5" s="1"/>
  <c r="E18" i="5" a="1"/>
  <c r="E18" i="5" s="1"/>
  <c r="E10" i="5" a="1"/>
  <c r="E10" i="5" s="1"/>
  <c r="E23" i="5" a="1"/>
  <c r="E23" i="5" s="1"/>
  <c r="E22" i="5" a="1"/>
  <c r="E22" i="5" s="1"/>
  <c r="E24" i="5" a="1"/>
  <c r="E24" i="5" s="1"/>
  <c r="E26" i="5" a="1"/>
  <c r="E26" i="5" s="1"/>
  <c r="E27" i="5" a="1"/>
  <c r="E27" i="5" s="1"/>
  <c r="E16" i="5" a="1"/>
  <c r="E16" i="5" s="1"/>
  <c r="E13" i="5" a="1"/>
  <c r="E13" i="5" s="1"/>
  <c r="E15" i="5" a="1"/>
  <c r="E15" i="5" s="1"/>
  <c r="E7" i="5" a="1"/>
  <c r="E7" i="5" s="1"/>
  <c r="E12" i="5" a="1"/>
  <c r="E12" i="5" s="1"/>
  <c r="E20" i="5" a="1"/>
  <c r="E20" i="5" s="1"/>
  <c r="J14" i="7"/>
  <c r="J12" i="7"/>
  <c r="J19" i="7"/>
  <c r="J7" i="7"/>
  <c r="J20" i="7"/>
  <c r="H10" i="7"/>
  <c r="H24" i="7"/>
  <c r="J11" i="7"/>
  <c r="H15" i="7"/>
  <c r="H16" i="7"/>
  <c r="H21" i="7"/>
  <c r="H25" i="7"/>
  <c r="J22" i="7"/>
  <c r="H20" i="7"/>
  <c r="J24" i="7"/>
  <c r="J21" i="7"/>
  <c r="J10" i="7"/>
  <c r="J16" i="7"/>
  <c r="J13" i="7"/>
  <c r="J9" i="7"/>
  <c r="H26" i="7"/>
  <c r="H9" i="7"/>
  <c r="H19" i="7"/>
  <c r="F5" i="5"/>
  <c r="G22" i="5" l="1" a="1"/>
  <c r="G22" i="5" s="1"/>
  <c r="G14" i="5" a="1"/>
  <c r="G14" i="5" s="1"/>
  <c r="G19" i="5" a="1"/>
  <c r="G19" i="5" s="1"/>
  <c r="F19" i="5" a="1"/>
  <c r="F19" i="5" s="1"/>
  <c r="F11" i="5" a="1"/>
  <c r="F11" i="5" s="1"/>
  <c r="F8" i="5" a="1"/>
  <c r="F8" i="5" s="1"/>
  <c r="F13" i="5" a="1"/>
  <c r="F13" i="5" s="1"/>
  <c r="G18" i="5" a="1"/>
  <c r="G18" i="5" s="1"/>
  <c r="G10" i="5" a="1"/>
  <c r="G10" i="5" s="1"/>
  <c r="F18" i="5" a="1"/>
  <c r="F18" i="5" s="1"/>
  <c r="F10" i="5" a="1"/>
  <c r="F10" i="5" s="1"/>
  <c r="F22" i="5" a="1"/>
  <c r="F22" i="5" s="1"/>
  <c r="F14" i="5" a="1"/>
  <c r="F14" i="5" s="1"/>
  <c r="G27" i="5" a="1"/>
  <c r="G27" i="5" s="1"/>
  <c r="G11" i="5" a="1"/>
  <c r="G11" i="5" s="1"/>
  <c r="F27" i="5" a="1"/>
  <c r="F27" i="5" s="1"/>
  <c r="G24" i="5" a="1"/>
  <c r="G24" i="5" s="1"/>
  <c r="G16" i="5" a="1"/>
  <c r="G16" i="5" s="1"/>
  <c r="G8" i="5" a="1"/>
  <c r="G8" i="5" s="1"/>
  <c r="F16" i="5" a="1"/>
  <c r="F16" i="5" s="1"/>
  <c r="G13" i="5" a="1"/>
  <c r="G13" i="5" s="1"/>
  <c r="F26" i="5" a="1"/>
  <c r="F26" i="5" s="1"/>
  <c r="F23" i="5" a="1"/>
  <c r="F23" i="5" s="1"/>
  <c r="F15" i="5" a="1"/>
  <c r="F15" i="5" s="1"/>
  <c r="F7" i="5" a="1"/>
  <c r="F7" i="5" s="1"/>
  <c r="G12" i="5" a="1"/>
  <c r="G12" i="5" s="1"/>
  <c r="F24" i="5" a="1"/>
  <c r="F24" i="5" s="1"/>
  <c r="G21" i="5" a="1"/>
  <c r="G21" i="5" s="1"/>
  <c r="F21" i="5" a="1"/>
  <c r="F21" i="5" s="1"/>
  <c r="G26" i="5" a="1"/>
  <c r="G26" i="5" s="1"/>
  <c r="G23" i="5" a="1"/>
  <c r="G23" i="5" s="1"/>
  <c r="G15" i="5" a="1"/>
  <c r="G15" i="5" s="1"/>
  <c r="G7" i="5" a="1"/>
  <c r="G7" i="5" s="1"/>
  <c r="G20" i="5" a="1"/>
  <c r="G20" i="5" s="1"/>
  <c r="G9" i="5" a="1"/>
  <c r="G9" i="5" s="1"/>
  <c r="F12" i="5" a="1"/>
  <c r="F12" i="5" s="1"/>
  <c r="G25" i="5" a="1"/>
  <c r="G25" i="5" s="1"/>
  <c r="F9" i="5" a="1"/>
  <c r="F9" i="5" s="1"/>
  <c r="F25" i="5" a="1"/>
  <c r="F25" i="5" s="1"/>
  <c r="G17" i="5" a="1"/>
  <c r="G17" i="5" s="1"/>
  <c r="F17" i="5" a="1"/>
  <c r="F17" i="5" s="1"/>
  <c r="F20" i="5" a="1"/>
  <c r="F20" i="5" s="1"/>
  <c r="H5" i="5"/>
  <c r="I27" i="5" l="1" a="1"/>
  <c r="I27" i="5" s="1"/>
  <c r="I19" i="5" a="1"/>
  <c r="I19" i="5" s="1"/>
  <c r="I11" i="5" a="1"/>
  <c r="I11" i="5" s="1"/>
  <c r="I24" i="5" a="1"/>
  <c r="I24" i="5" s="1"/>
  <c r="I8" i="5" a="1"/>
  <c r="I8" i="5" s="1"/>
  <c r="H24" i="5" a="1"/>
  <c r="H24" i="5" s="1"/>
  <c r="I21" i="5" a="1"/>
  <c r="I21" i="5" s="1"/>
  <c r="H21" i="5" a="1"/>
  <c r="H21" i="5" s="1"/>
  <c r="H13" i="5" a="1"/>
  <c r="H13" i="5" s="1"/>
  <c r="I26" i="5" a="1"/>
  <c r="I26" i="5" s="1"/>
  <c r="I18" i="5" a="1"/>
  <c r="I18" i="5" s="1"/>
  <c r="I20" i="5" a="1"/>
  <c r="I20" i="5" s="1"/>
  <c r="H20" i="5" a="1"/>
  <c r="H20" i="5" s="1"/>
  <c r="I17" i="5" a="1"/>
  <c r="I17" i="5" s="1"/>
  <c r="I9" i="5" a="1"/>
  <c r="I9" i="5" s="1"/>
  <c r="H27" i="5" a="1"/>
  <c r="H27" i="5" s="1"/>
  <c r="H19" i="5" a="1"/>
  <c r="H19" i="5" s="1"/>
  <c r="H11" i="5" a="1"/>
  <c r="H11" i="5" s="1"/>
  <c r="I16" i="5" a="1"/>
  <c r="I16" i="5" s="1"/>
  <c r="H16" i="5" a="1"/>
  <c r="H16" i="5" s="1"/>
  <c r="H26" i="5" a="1"/>
  <c r="H26" i="5" s="1"/>
  <c r="I23" i="5" a="1"/>
  <c r="I23" i="5" s="1"/>
  <c r="I15" i="5" a="1"/>
  <c r="I15" i="5" s="1"/>
  <c r="I7" i="5" a="1"/>
  <c r="I7" i="5" s="1"/>
  <c r="I12" i="5" a="1"/>
  <c r="I12" i="5" s="1"/>
  <c r="I25" i="5" a="1"/>
  <c r="I25" i="5" s="1"/>
  <c r="H8" i="5" a="1"/>
  <c r="H8" i="5" s="1"/>
  <c r="I13" i="5" a="1"/>
  <c r="I13" i="5" s="1"/>
  <c r="I10" i="5" a="1"/>
  <c r="I10" i="5" s="1"/>
  <c r="H18" i="5" a="1"/>
  <c r="H18" i="5" s="1"/>
  <c r="H10" i="5" a="1"/>
  <c r="H10" i="5" s="1"/>
  <c r="H23" i="5" a="1"/>
  <c r="H23" i="5" s="1"/>
  <c r="H15" i="5" a="1"/>
  <c r="H15" i="5" s="1"/>
  <c r="H7" i="5" a="1"/>
  <c r="H7" i="5" s="1"/>
  <c r="H12" i="5" a="1"/>
  <c r="H12" i="5" s="1"/>
  <c r="H25" i="5" a="1"/>
  <c r="H25" i="5" s="1"/>
  <c r="I14" i="5" a="1"/>
  <c r="I14" i="5" s="1"/>
  <c r="H14" i="5" a="1"/>
  <c r="H14" i="5" s="1"/>
  <c r="H9" i="5" a="1"/>
  <c r="H9" i="5" s="1"/>
  <c r="I22" i="5" a="1"/>
  <c r="I22" i="5" s="1"/>
  <c r="H22" i="5" a="1"/>
  <c r="H22" i="5" s="1"/>
  <c r="H17" i="5" a="1"/>
  <c r="H17" i="5" s="1"/>
  <c r="P4" i="10"/>
  <c r="P1" i="10" s="1"/>
  <c r="L4" i="10"/>
  <c r="H4" i="10"/>
  <c r="D4" i="10"/>
  <c r="D1" i="10" s="1"/>
  <c r="I4" i="10" l="1"/>
  <c r="I1" i="10" s="1"/>
  <c r="H1" i="10"/>
  <c r="M4" i="10"/>
  <c r="M1" i="10" s="1"/>
  <c r="L1" i="10"/>
  <c r="E4" i="10"/>
  <c r="E1" i="10" s="1"/>
  <c r="Q4" i="10"/>
  <c r="Q1" i="10" s="1"/>
  <c r="I6" i="4" l="1"/>
  <c r="E6" i="4"/>
  <c r="I23" i="4" l="1" a="1"/>
  <c r="I23" i="4" s="1"/>
  <c r="I21" i="4" a="1"/>
  <c r="I21" i="4" s="1"/>
  <c r="I20" i="4" a="1"/>
  <c r="I20" i="4" s="1"/>
  <c r="I19" i="4" a="1"/>
  <c r="I19" i="4" s="1"/>
  <c r="I18" i="4" a="1"/>
  <c r="I18" i="4" s="1"/>
  <c r="I17" i="4" a="1"/>
  <c r="I17" i="4" s="1"/>
  <c r="I16" i="4" a="1"/>
  <c r="I16" i="4" s="1"/>
  <c r="I15" i="4" a="1"/>
  <c r="I15" i="4" s="1"/>
  <c r="I14" i="4" a="1"/>
  <c r="I14" i="4" s="1"/>
  <c r="I13" i="4" a="1"/>
  <c r="I13" i="4" s="1"/>
  <c r="I12" i="4" a="1"/>
  <c r="I12" i="4" s="1"/>
  <c r="I11" i="4" a="1"/>
  <c r="I11" i="4" s="1"/>
  <c r="I9" i="4" a="1"/>
  <c r="I9" i="4" s="1"/>
  <c r="E12" i="4" a="1"/>
  <c r="E12" i="4" s="1"/>
  <c r="F21" i="4" a="1"/>
  <c r="F21" i="4" s="1"/>
  <c r="E21" i="4" a="1"/>
  <c r="E21" i="4" s="1"/>
  <c r="F14" i="4" a="1"/>
  <c r="F14" i="4" s="1"/>
  <c r="E14" i="4" a="1"/>
  <c r="E14" i="4" s="1"/>
  <c r="F16" i="4" a="1"/>
  <c r="F16" i="4" s="1"/>
  <c r="E16" i="4" a="1"/>
  <c r="E16" i="4" s="1"/>
  <c r="F18" i="4" a="1"/>
  <c r="F18" i="4" s="1"/>
  <c r="E18" i="4" a="1"/>
  <c r="E18" i="4" s="1"/>
  <c r="F11" i="4" a="1"/>
  <c r="F11" i="4" s="1"/>
  <c r="E11" i="4" a="1"/>
  <c r="E11" i="4" s="1"/>
  <c r="F20" i="4" a="1"/>
  <c r="F20" i="4" s="1"/>
  <c r="E20" i="4" a="1"/>
  <c r="E20" i="4" s="1"/>
  <c r="E23" i="4" a="1"/>
  <c r="E23" i="4" s="1"/>
  <c r="F15" i="4" a="1"/>
  <c r="F15" i="4" s="1"/>
  <c r="E15" i="4" a="1"/>
  <c r="E15" i="4" s="1"/>
  <c r="F17" i="4" a="1"/>
  <c r="F17" i="4" s="1"/>
  <c r="E17" i="4" a="1"/>
  <c r="E17" i="4" s="1"/>
  <c r="F9" i="4" a="1"/>
  <c r="F9" i="4" s="1"/>
  <c r="E9" i="4" a="1"/>
  <c r="E9" i="4" s="1"/>
  <c r="F19" i="4" a="1"/>
  <c r="F19" i="4" s="1"/>
  <c r="F23" i="4" a="1"/>
  <c r="F23" i="4" s="1"/>
  <c r="F13" i="4" a="1"/>
  <c r="F13" i="4" s="1"/>
  <c r="E13" i="4" a="1"/>
  <c r="E13" i="4" s="1"/>
  <c r="F12" i="4" a="1"/>
  <c r="F12" i="4" s="1"/>
  <c r="E19" i="4" a="1"/>
  <c r="E19" i="4" s="1"/>
  <c r="J6" i="4"/>
  <c r="N6" i="4"/>
  <c r="G6" i="4"/>
  <c r="AJ4" i="9"/>
  <c r="AM4" i="9" s="1"/>
  <c r="AM1" i="9" s="1"/>
  <c r="AH4" i="9"/>
  <c r="AK4" i="9" s="1"/>
  <c r="AK1" i="9" s="1"/>
  <c r="Z4" i="9"/>
  <c r="AC4" i="9" s="1"/>
  <c r="AC1" i="9" s="1"/>
  <c r="X4" i="9"/>
  <c r="AA4" i="9" s="1"/>
  <c r="AA1" i="9" s="1"/>
  <c r="P4" i="9"/>
  <c r="P1" i="9" s="1"/>
  <c r="N4" i="9"/>
  <c r="Q4" i="9" s="1"/>
  <c r="Q1" i="9" s="1"/>
  <c r="F4" i="9"/>
  <c r="F1" i="9" s="1"/>
  <c r="D4" i="9"/>
  <c r="D1" i="9" s="1"/>
  <c r="AJ1" i="9"/>
  <c r="AH1" i="9"/>
  <c r="AG1" i="9"/>
  <c r="AF1" i="9"/>
  <c r="Z1" i="9"/>
  <c r="X1" i="9"/>
  <c r="W1" i="9"/>
  <c r="V1" i="9"/>
  <c r="M1" i="9"/>
  <c r="L1" i="9"/>
  <c r="C1" i="9"/>
  <c r="B1" i="9"/>
  <c r="O6" i="4" l="1"/>
  <c r="N23" i="4" a="1"/>
  <c r="N23" i="4" s="1"/>
  <c r="N21" i="4" a="1"/>
  <c r="N21" i="4" s="1"/>
  <c r="N20" i="4" a="1"/>
  <c r="N20" i="4" s="1"/>
  <c r="N19" i="4" a="1"/>
  <c r="N19" i="4" s="1"/>
  <c r="N18" i="4" a="1"/>
  <c r="N18" i="4" s="1"/>
  <c r="N17" i="4" a="1"/>
  <c r="N17" i="4" s="1"/>
  <c r="N16" i="4" a="1"/>
  <c r="N16" i="4" s="1"/>
  <c r="N15" i="4" a="1"/>
  <c r="N15" i="4" s="1"/>
  <c r="N14" i="4" a="1"/>
  <c r="N14" i="4" s="1"/>
  <c r="N13" i="4" a="1"/>
  <c r="N13" i="4" s="1"/>
  <c r="N12" i="4" a="1"/>
  <c r="N12" i="4" s="1"/>
  <c r="N11" i="4" a="1"/>
  <c r="N11" i="4" s="1"/>
  <c r="N9" i="4" a="1"/>
  <c r="N9" i="4" s="1"/>
  <c r="J14" i="4" a="1"/>
  <c r="J14" i="4" s="1"/>
  <c r="K16" i="4" a="1"/>
  <c r="K16" i="4" s="1"/>
  <c r="J16" i="4" a="1"/>
  <c r="J16" i="4" s="1"/>
  <c r="K18" i="4" a="1"/>
  <c r="K18" i="4" s="1"/>
  <c r="J18" i="4" a="1"/>
  <c r="J18" i="4" s="1"/>
  <c r="K11" i="4" a="1"/>
  <c r="K11" i="4" s="1"/>
  <c r="J11" i="4" a="1"/>
  <c r="J11" i="4" s="1"/>
  <c r="K20" i="4" a="1"/>
  <c r="K20" i="4" s="1"/>
  <c r="J20" i="4" a="1"/>
  <c r="J20" i="4" s="1"/>
  <c r="K13" i="4" a="1"/>
  <c r="K13" i="4" s="1"/>
  <c r="J13" i="4" a="1"/>
  <c r="J13" i="4" s="1"/>
  <c r="K23" i="4" a="1"/>
  <c r="K23" i="4" s="1"/>
  <c r="J23" i="4" a="1"/>
  <c r="J23" i="4" s="1"/>
  <c r="K17" i="4" a="1"/>
  <c r="K17" i="4" s="1"/>
  <c r="J17" i="4" a="1"/>
  <c r="J17" i="4" s="1"/>
  <c r="K9" i="4" a="1"/>
  <c r="K9" i="4" s="1"/>
  <c r="K19" i="4" a="1"/>
  <c r="K19" i="4" s="1"/>
  <c r="J19" i="4" a="1"/>
  <c r="J19" i="4" s="1"/>
  <c r="K12" i="4" a="1"/>
  <c r="K12" i="4" s="1"/>
  <c r="J12" i="4" a="1"/>
  <c r="J12" i="4" s="1"/>
  <c r="K21" i="4" a="1"/>
  <c r="K21" i="4" s="1"/>
  <c r="J9" i="4" a="1"/>
  <c r="J9" i="4" s="1"/>
  <c r="K15" i="4" a="1"/>
  <c r="K15" i="4" s="1"/>
  <c r="J15" i="4" a="1"/>
  <c r="J15" i="4" s="1"/>
  <c r="K14" i="4" a="1"/>
  <c r="K14" i="4" s="1"/>
  <c r="J21" i="4" a="1"/>
  <c r="J21" i="4" s="1"/>
  <c r="O16" i="4" a="1"/>
  <c r="O16" i="4" s="1"/>
  <c r="P18" i="4" a="1"/>
  <c r="P18" i="4" s="1"/>
  <c r="O18" i="4" a="1"/>
  <c r="O18" i="4" s="1"/>
  <c r="P11" i="4" a="1"/>
  <c r="P11" i="4" s="1"/>
  <c r="O11" i="4" a="1"/>
  <c r="O11" i="4" s="1"/>
  <c r="P20" i="4" a="1"/>
  <c r="P20" i="4" s="1"/>
  <c r="O20" i="4" a="1"/>
  <c r="O20" i="4" s="1"/>
  <c r="P13" i="4" a="1"/>
  <c r="P13" i="4" s="1"/>
  <c r="O13" i="4" a="1"/>
  <c r="O13" i="4" s="1"/>
  <c r="P23" i="4" a="1"/>
  <c r="P23" i="4" s="1"/>
  <c r="O23" i="4" a="1"/>
  <c r="O23" i="4" s="1"/>
  <c r="P15" i="4" a="1"/>
  <c r="P15" i="4" s="1"/>
  <c r="O15" i="4" a="1"/>
  <c r="O15" i="4" s="1"/>
  <c r="O9" i="4" a="1"/>
  <c r="O9" i="4" s="1"/>
  <c r="P19" i="4" a="1"/>
  <c r="P19" i="4" s="1"/>
  <c r="O19" i="4" a="1"/>
  <c r="O19" i="4" s="1"/>
  <c r="P12" i="4" a="1"/>
  <c r="P12" i="4" s="1"/>
  <c r="P21" i="4" a="1"/>
  <c r="P21" i="4" s="1"/>
  <c r="O21" i="4" a="1"/>
  <c r="O21" i="4" s="1"/>
  <c r="O14" i="4" a="1"/>
  <c r="O14" i="4" s="1"/>
  <c r="O12" i="4" a="1"/>
  <c r="O12" i="4" s="1"/>
  <c r="P14" i="4" a="1"/>
  <c r="P14" i="4" s="1"/>
  <c r="P17" i="4" a="1"/>
  <c r="P17" i="4" s="1"/>
  <c r="O17" i="4" a="1"/>
  <c r="O17" i="4" s="1"/>
  <c r="P16" i="4" a="1"/>
  <c r="P16" i="4" s="1"/>
  <c r="P9" i="4" a="1"/>
  <c r="P9" i="4" s="1"/>
  <c r="G21" i="4" a="1"/>
  <c r="G21" i="4" s="1"/>
  <c r="H14" i="4" a="1"/>
  <c r="H14" i="4" s="1"/>
  <c r="G14" i="4" a="1"/>
  <c r="G14" i="4" s="1"/>
  <c r="H16" i="4" a="1"/>
  <c r="H16" i="4" s="1"/>
  <c r="G16" i="4" a="1"/>
  <c r="G16" i="4" s="1"/>
  <c r="H18" i="4" a="1"/>
  <c r="H18" i="4" s="1"/>
  <c r="G18" i="4" a="1"/>
  <c r="G18" i="4" s="1"/>
  <c r="H11" i="4" a="1"/>
  <c r="H11" i="4" s="1"/>
  <c r="G11" i="4" a="1"/>
  <c r="G11" i="4" s="1"/>
  <c r="H20" i="4" a="1"/>
  <c r="H20" i="4" s="1"/>
  <c r="G20" i="4" a="1"/>
  <c r="G20" i="4" s="1"/>
  <c r="H13" i="4" a="1"/>
  <c r="H13" i="4" s="1"/>
  <c r="G15" i="4" a="1"/>
  <c r="G15" i="4" s="1"/>
  <c r="H17" i="4" a="1"/>
  <c r="H17" i="4" s="1"/>
  <c r="H9" i="4" a="1"/>
  <c r="H9" i="4" s="1"/>
  <c r="G9" i="4" a="1"/>
  <c r="G9" i="4" s="1"/>
  <c r="H19" i="4" a="1"/>
  <c r="H19" i="4" s="1"/>
  <c r="G19" i="4" a="1"/>
  <c r="G19" i="4" s="1"/>
  <c r="H12" i="4" a="1"/>
  <c r="H12" i="4" s="1"/>
  <c r="G17" i="4" a="1"/>
  <c r="G17" i="4" s="1"/>
  <c r="H15" i="4" a="1"/>
  <c r="H15" i="4" s="1"/>
  <c r="G13" i="4" a="1"/>
  <c r="G13" i="4" s="1"/>
  <c r="H23" i="4" a="1"/>
  <c r="H23" i="4" s="1"/>
  <c r="H21" i="4" a="1"/>
  <c r="H21" i="4" s="1"/>
  <c r="G23" i="4" a="1"/>
  <c r="G23" i="4" s="1"/>
  <c r="G12" i="4" a="1"/>
  <c r="G12" i="4" s="1"/>
  <c r="Q6" i="4"/>
  <c r="L6" i="4"/>
  <c r="AN4" i="9"/>
  <c r="AN1" i="9" s="1"/>
  <c r="AD4" i="9"/>
  <c r="AD1" i="9" s="1"/>
  <c r="S4" i="9"/>
  <c r="S1" i="9" s="1"/>
  <c r="T4" i="9"/>
  <c r="T1" i="9" s="1"/>
  <c r="I4" i="9"/>
  <c r="I1" i="9" s="1"/>
  <c r="G4" i="9"/>
  <c r="E4" i="9"/>
  <c r="N1" i="9"/>
  <c r="AI4" i="9"/>
  <c r="O4" i="9"/>
  <c r="Y4" i="9"/>
  <c r="M16" i="4" l="1" a="1"/>
  <c r="M16" i="4" s="1"/>
  <c r="L16" i="4" a="1"/>
  <c r="L16" i="4" s="1"/>
  <c r="M18" i="4" a="1"/>
  <c r="M18" i="4" s="1"/>
  <c r="L18" i="4" a="1"/>
  <c r="L18" i="4" s="1"/>
  <c r="M11" i="4" a="1"/>
  <c r="M11" i="4" s="1"/>
  <c r="L11" i="4" a="1"/>
  <c r="L11" i="4" s="1"/>
  <c r="M20" i="4" a="1"/>
  <c r="M20" i="4" s="1"/>
  <c r="L20" i="4" a="1"/>
  <c r="L20" i="4" s="1"/>
  <c r="M13" i="4" a="1"/>
  <c r="M13" i="4" s="1"/>
  <c r="L13" i="4" a="1"/>
  <c r="L13" i="4" s="1"/>
  <c r="M23" i="4" a="1"/>
  <c r="M23" i="4" s="1"/>
  <c r="L23" i="4" a="1"/>
  <c r="L23" i="4" s="1"/>
  <c r="M15" i="4" a="1"/>
  <c r="M15" i="4" s="1"/>
  <c r="L17" i="4" a="1"/>
  <c r="L17" i="4" s="1"/>
  <c r="M9" i="4" a="1"/>
  <c r="M9" i="4" s="1"/>
  <c r="L9" i="4" a="1"/>
  <c r="L9" i="4" s="1"/>
  <c r="M19" i="4" a="1"/>
  <c r="M19" i="4" s="1"/>
  <c r="M12" i="4" a="1"/>
  <c r="M12" i="4" s="1"/>
  <c r="L12" i="4" a="1"/>
  <c r="L12" i="4" s="1"/>
  <c r="M21" i="4" a="1"/>
  <c r="M21" i="4" s="1"/>
  <c r="L21" i="4" a="1"/>
  <c r="L21" i="4" s="1"/>
  <c r="M14" i="4" a="1"/>
  <c r="M14" i="4" s="1"/>
  <c r="L19" i="4" a="1"/>
  <c r="L19" i="4" s="1"/>
  <c r="L14" i="4" a="1"/>
  <c r="L14" i="4" s="1"/>
  <c r="L15" i="4" a="1"/>
  <c r="L15" i="4" s="1"/>
  <c r="M17" i="4" a="1"/>
  <c r="M17" i="4" s="1"/>
  <c r="R18" i="4" a="1"/>
  <c r="R18" i="4" s="1"/>
  <c r="Q18" i="4" a="1"/>
  <c r="Q18" i="4" s="1"/>
  <c r="R11" i="4" a="1"/>
  <c r="R11" i="4" s="1"/>
  <c r="Q11" i="4" a="1"/>
  <c r="Q11" i="4" s="1"/>
  <c r="R20" i="4" a="1"/>
  <c r="R20" i="4" s="1"/>
  <c r="Q20" i="4" a="1"/>
  <c r="Q20" i="4" s="1"/>
  <c r="R13" i="4" a="1"/>
  <c r="R13" i="4" s="1"/>
  <c r="Q13" i="4" a="1"/>
  <c r="Q13" i="4" s="1"/>
  <c r="R23" i="4" a="1"/>
  <c r="R23" i="4" s="1"/>
  <c r="Q23" i="4" a="1"/>
  <c r="Q23" i="4" s="1"/>
  <c r="R15" i="4" a="1"/>
  <c r="R15" i="4" s="1"/>
  <c r="Q15" i="4" a="1"/>
  <c r="Q15" i="4" s="1"/>
  <c r="R17" i="4" a="1"/>
  <c r="R17" i="4" s="1"/>
  <c r="Q17" i="4" a="1"/>
  <c r="Q17" i="4" s="1"/>
  <c r="Q19" i="4" a="1"/>
  <c r="Q19" i="4" s="1"/>
  <c r="R12" i="4" a="1"/>
  <c r="R12" i="4" s="1"/>
  <c r="Q12" i="4" a="1"/>
  <c r="Q12" i="4" s="1"/>
  <c r="R21" i="4" a="1"/>
  <c r="R21" i="4" s="1"/>
  <c r="R14" i="4" a="1"/>
  <c r="R14" i="4" s="1"/>
  <c r="Q14" i="4" a="1"/>
  <c r="Q14" i="4" s="1"/>
  <c r="R16" i="4" a="1"/>
  <c r="R16" i="4" s="1"/>
  <c r="Q21" i="4" a="1"/>
  <c r="Q21" i="4" s="1"/>
  <c r="Q16" i="4" a="1"/>
  <c r="Q16" i="4" s="1"/>
  <c r="R9" i="4" a="1"/>
  <c r="R9" i="4" s="1"/>
  <c r="R19" i="4" a="1"/>
  <c r="R19" i="4" s="1"/>
  <c r="Q9" i="4" a="1"/>
  <c r="Q9" i="4" s="1"/>
  <c r="G1" i="9"/>
  <c r="J4" i="9"/>
  <c r="J1" i="9" s="1"/>
  <c r="AB4" i="9"/>
  <c r="Y1" i="9"/>
  <c r="R4" i="9"/>
  <c r="O1" i="9"/>
  <c r="AL4" i="9"/>
  <c r="AI1" i="9"/>
  <c r="E1" i="9"/>
  <c r="H4" i="9"/>
  <c r="AL1" i="9" l="1"/>
  <c r="AO4" i="9"/>
  <c r="AO1" i="9" s="1"/>
  <c r="AB1" i="9"/>
  <c r="AE4" i="9"/>
  <c r="AE1" i="9" s="1"/>
  <c r="R1" i="9"/>
  <c r="U4" i="9"/>
  <c r="U1" i="9" s="1"/>
  <c r="H1" i="9"/>
  <c r="K4" i="9"/>
  <c r="K1" i="9" s="1"/>
  <c r="J1" i="1" l="1"/>
  <c r="P1" i="1"/>
  <c r="Q1" i="1"/>
  <c r="W1" i="1"/>
  <c r="X1" i="1"/>
  <c r="C1" i="1"/>
  <c r="I1" i="1"/>
  <c r="B1" i="1"/>
  <c r="I6" i="3" l="1"/>
  <c r="E6" i="3"/>
  <c r="G6" i="3" l="1"/>
  <c r="F27" i="3" a="1"/>
  <c r="F27" i="3" s="1"/>
  <c r="F16" i="3" a="1"/>
  <c r="F16" i="3" s="1"/>
  <c r="E27" i="3" a="1"/>
  <c r="E27" i="3" s="1"/>
  <c r="E16" i="3" a="1"/>
  <c r="E16" i="3" s="1"/>
  <c r="F13" i="3" a="1"/>
  <c r="F13" i="3" s="1"/>
  <c r="F24" i="3" a="1"/>
  <c r="F24" i="3" s="1"/>
  <c r="E24" i="3" a="1"/>
  <c r="E24" i="3" s="1"/>
  <c r="E13" i="3" a="1"/>
  <c r="E13" i="3" s="1"/>
  <c r="F21" i="3" a="1"/>
  <c r="F21" i="3" s="1"/>
  <c r="E21" i="3" a="1"/>
  <c r="E21" i="3" s="1"/>
  <c r="F10" i="3" a="1"/>
  <c r="F10" i="3" s="1"/>
  <c r="E29" i="3" a="1"/>
  <c r="E29" i="3" s="1"/>
  <c r="E18" i="3" a="1"/>
  <c r="E18" i="3" s="1"/>
  <c r="F15" i="3" a="1"/>
  <c r="F15" i="3" s="1"/>
  <c r="E33" i="3" a="1"/>
  <c r="E33" i="3" s="1"/>
  <c r="F28" i="3" a="1"/>
  <c r="F28" i="3" s="1"/>
  <c r="F9" i="3" a="1"/>
  <c r="F9" i="3" s="1"/>
  <c r="E28" i="3" a="1"/>
  <c r="E28" i="3" s="1"/>
  <c r="F17" i="3" a="1"/>
  <c r="F17" i="3" s="1"/>
  <c r="E9" i="3" a="1"/>
  <c r="E9" i="3" s="1"/>
  <c r="F25" i="3" a="1"/>
  <c r="F25" i="3" s="1"/>
  <c r="E17" i="3" a="1"/>
  <c r="E17" i="3" s="1"/>
  <c r="E25" i="3" a="1"/>
  <c r="E25" i="3" s="1"/>
  <c r="F32" i="3" a="1"/>
  <c r="F32" i="3" s="1"/>
  <c r="F14" i="3" a="1"/>
  <c r="F14" i="3" s="1"/>
  <c r="E32" i="3" a="1"/>
  <c r="E32" i="3" s="1"/>
  <c r="F22" i="3" a="1"/>
  <c r="F22" i="3" s="1"/>
  <c r="E14" i="3" a="1"/>
  <c r="E14" i="3" s="1"/>
  <c r="E22" i="3" a="1"/>
  <c r="E22" i="3" s="1"/>
  <c r="F11" i="3" a="1"/>
  <c r="F11" i="3" s="1"/>
  <c r="F19" i="3" a="1"/>
  <c r="F19" i="3" s="1"/>
  <c r="E11" i="3" a="1"/>
  <c r="E11" i="3" s="1"/>
  <c r="F31" i="3" a="1"/>
  <c r="F31" i="3" s="1"/>
  <c r="E19" i="3" a="1"/>
  <c r="E19" i="3" s="1"/>
  <c r="E10" i="3" a="1"/>
  <c r="E10" i="3" s="1"/>
  <c r="F23" i="3" a="1"/>
  <c r="F23" i="3" s="1"/>
  <c r="F29" i="3" a="1"/>
  <c r="F29" i="3" s="1"/>
  <c r="F20" i="3" a="1"/>
  <c r="F20" i="3" s="1"/>
  <c r="E20" i="3" a="1"/>
  <c r="E20" i="3" s="1"/>
  <c r="F26" i="3" a="1"/>
  <c r="F26" i="3" s="1"/>
  <c r="E26" i="3" a="1"/>
  <c r="E26" i="3" s="1"/>
  <c r="F12" i="3" a="1"/>
  <c r="F12" i="3" s="1"/>
  <c r="F18" i="3" a="1"/>
  <c r="F18" i="3" s="1"/>
  <c r="E12" i="3" a="1"/>
  <c r="E12" i="3" s="1"/>
  <c r="E23" i="3" a="1"/>
  <c r="E23" i="3" s="1"/>
  <c r="E15" i="3" a="1"/>
  <c r="E15" i="3" s="1"/>
  <c r="F33" i="3" a="1"/>
  <c r="F33" i="3" s="1"/>
  <c r="E31" i="3" a="1"/>
  <c r="E31" i="3" s="1"/>
  <c r="I21" i="3" a="1"/>
  <c r="I21" i="3" s="1"/>
  <c r="I10" i="3" a="1"/>
  <c r="I10" i="3" s="1"/>
  <c r="I13" i="3" a="1"/>
  <c r="I13" i="3" s="1"/>
  <c r="I29" i="3" a="1"/>
  <c r="I29" i="3" s="1"/>
  <c r="I18" i="3" a="1"/>
  <c r="I18" i="3" s="1"/>
  <c r="I26" i="3" a="1"/>
  <c r="I26" i="3" s="1"/>
  <c r="I23" i="3" a="1"/>
  <c r="I23" i="3" s="1"/>
  <c r="I15" i="3" a="1"/>
  <c r="I15" i="3" s="1"/>
  <c r="I12" i="3" a="1"/>
  <c r="I12" i="3" s="1"/>
  <c r="I14" i="3" a="1"/>
  <c r="I14" i="3" s="1"/>
  <c r="I22" i="3" a="1"/>
  <c r="I22" i="3" s="1"/>
  <c r="I11" i="3" a="1"/>
  <c r="I11" i="3" s="1"/>
  <c r="I19" i="3" a="1"/>
  <c r="I19" i="3" s="1"/>
  <c r="I27" i="3" a="1"/>
  <c r="I27" i="3" s="1"/>
  <c r="I16" i="3" a="1"/>
  <c r="I16" i="3" s="1"/>
  <c r="I25" i="3" a="1"/>
  <c r="I25" i="3" s="1"/>
  <c r="I24" i="3" a="1"/>
  <c r="I24" i="3" s="1"/>
  <c r="I17" i="3" a="1"/>
  <c r="I17" i="3" s="1"/>
  <c r="I20" i="3" a="1"/>
  <c r="I20" i="3" s="1"/>
  <c r="I28" i="3" a="1"/>
  <c r="I28" i="3" s="1"/>
  <c r="I9" i="3" a="1"/>
  <c r="I9" i="3" s="1"/>
  <c r="J6" i="3"/>
  <c r="L6" i="3" l="1"/>
  <c r="J13" i="3" a="1"/>
  <c r="J13" i="3" s="1"/>
  <c r="K10" i="3" a="1"/>
  <c r="K10" i="3" s="1"/>
  <c r="J10" i="3" a="1"/>
  <c r="J10" i="3" s="1"/>
  <c r="K21" i="3" a="1"/>
  <c r="K21" i="3" s="1"/>
  <c r="J29" i="3" a="1"/>
  <c r="J29" i="3" s="1"/>
  <c r="K18" i="3" a="1"/>
  <c r="K18" i="3" s="1"/>
  <c r="J21" i="3" a="1"/>
  <c r="J21" i="3" s="1"/>
  <c r="K29" i="3" a="1"/>
  <c r="K29" i="3" s="1"/>
  <c r="K26" i="3" a="1"/>
  <c r="K26" i="3" s="1"/>
  <c r="J18" i="3" a="1"/>
  <c r="J18" i="3" s="1"/>
  <c r="J26" i="3" a="1"/>
  <c r="J26" i="3" s="1"/>
  <c r="K15" i="3" a="1"/>
  <c r="K15" i="3" s="1"/>
  <c r="K23" i="3" a="1"/>
  <c r="K23" i="3" s="1"/>
  <c r="J15" i="3" a="1"/>
  <c r="J15" i="3" s="1"/>
  <c r="J20" i="3" a="1"/>
  <c r="J20" i="3" s="1"/>
  <c r="K22" i="3" a="1"/>
  <c r="K22" i="3" s="1"/>
  <c r="J14" i="3" a="1"/>
  <c r="J14" i="3" s="1"/>
  <c r="J22" i="3" a="1"/>
  <c r="J22" i="3" s="1"/>
  <c r="K11" i="3" a="1"/>
  <c r="K11" i="3" s="1"/>
  <c r="K19" i="3" a="1"/>
  <c r="K19" i="3" s="1"/>
  <c r="J11" i="3" a="1"/>
  <c r="J11" i="3" s="1"/>
  <c r="J19" i="3" a="1"/>
  <c r="J19" i="3" s="1"/>
  <c r="K27" i="3" a="1"/>
  <c r="K27" i="3" s="1"/>
  <c r="K16" i="3" a="1"/>
  <c r="K16" i="3" s="1"/>
  <c r="J27" i="3" a="1"/>
  <c r="J27" i="3" s="1"/>
  <c r="J16" i="3" a="1"/>
  <c r="J16" i="3" s="1"/>
  <c r="K24" i="3" a="1"/>
  <c r="K24" i="3" s="1"/>
  <c r="J24" i="3" a="1"/>
  <c r="J24" i="3" s="1"/>
  <c r="K25" i="3" a="1"/>
  <c r="K25" i="3" s="1"/>
  <c r="J25" i="3" a="1"/>
  <c r="J25" i="3" s="1"/>
  <c r="K17" i="3" a="1"/>
  <c r="K17" i="3" s="1"/>
  <c r="J17" i="3" a="1"/>
  <c r="J17" i="3" s="1"/>
  <c r="J23" i="3" a="1"/>
  <c r="J23" i="3" s="1"/>
  <c r="K9" i="3" a="1"/>
  <c r="K9" i="3" s="1"/>
  <c r="J9" i="3" a="1"/>
  <c r="J9" i="3" s="1"/>
  <c r="K28" i="3" a="1"/>
  <c r="K28" i="3" s="1"/>
  <c r="K20" i="3" a="1"/>
  <c r="K20" i="3" s="1"/>
  <c r="J28" i="3" a="1"/>
  <c r="J28" i="3" s="1"/>
  <c r="K13" i="3" a="1"/>
  <c r="K13" i="3" s="1"/>
  <c r="K12" i="3" a="1"/>
  <c r="K12" i="3" s="1"/>
  <c r="J12" i="3" a="1"/>
  <c r="J12" i="3" s="1"/>
  <c r="K14" i="3" a="1"/>
  <c r="K14" i="3" s="1"/>
  <c r="H24" i="3" a="1"/>
  <c r="H24" i="3" s="1"/>
  <c r="H21" i="3" a="1"/>
  <c r="H21" i="3" s="1"/>
  <c r="G24" i="3" a="1"/>
  <c r="G24" i="3" s="1"/>
  <c r="H13" i="3" a="1"/>
  <c r="H13" i="3" s="1"/>
  <c r="G13" i="3" a="1"/>
  <c r="G13" i="3" s="1"/>
  <c r="G21" i="3" a="1"/>
  <c r="G21" i="3" s="1"/>
  <c r="H10" i="3" a="1"/>
  <c r="H10" i="3" s="1"/>
  <c r="H29" i="3" a="1"/>
  <c r="H29" i="3" s="1"/>
  <c r="G10" i="3" a="1"/>
  <c r="G10" i="3" s="1"/>
  <c r="G29" i="3" a="1"/>
  <c r="G29" i="3" s="1"/>
  <c r="H18" i="3" a="1"/>
  <c r="H18" i="3" s="1"/>
  <c r="H26" i="3" a="1"/>
  <c r="H26" i="3" s="1"/>
  <c r="G18" i="3" a="1"/>
  <c r="G18" i="3" s="1"/>
  <c r="G23" i="3" a="1"/>
  <c r="G23" i="3" s="1"/>
  <c r="H25" i="3" a="1"/>
  <c r="H25" i="3" s="1"/>
  <c r="G17" i="3" a="1"/>
  <c r="G17" i="3" s="1"/>
  <c r="G25" i="3" a="1"/>
  <c r="G25" i="3" s="1"/>
  <c r="H32" i="3" a="1"/>
  <c r="H32" i="3" s="1"/>
  <c r="H14" i="3" a="1"/>
  <c r="H14" i="3" s="1"/>
  <c r="G32" i="3" a="1"/>
  <c r="G32" i="3" s="1"/>
  <c r="H22" i="3" a="1"/>
  <c r="H22" i="3" s="1"/>
  <c r="G14" i="3" a="1"/>
  <c r="G14" i="3" s="1"/>
  <c r="G22" i="3" a="1"/>
  <c r="G22" i="3" s="1"/>
  <c r="H11" i="3" a="1"/>
  <c r="H11" i="3" s="1"/>
  <c r="H19" i="3" a="1"/>
  <c r="H19" i="3" s="1"/>
  <c r="G11" i="3" a="1"/>
  <c r="G11" i="3" s="1"/>
  <c r="H31" i="3" a="1"/>
  <c r="H31" i="3" s="1"/>
  <c r="G19" i="3" a="1"/>
  <c r="G19" i="3" s="1"/>
  <c r="G31" i="3" a="1"/>
  <c r="G31" i="3" s="1"/>
  <c r="H27" i="3" a="1"/>
  <c r="H27" i="3" s="1"/>
  <c r="H16" i="3" a="1"/>
  <c r="H16" i="3" s="1"/>
  <c r="H17" i="3" a="1"/>
  <c r="H17" i="3" s="1"/>
  <c r="H23" i="3" a="1"/>
  <c r="H23" i="3" s="1"/>
  <c r="G16" i="3" a="1"/>
  <c r="G16" i="3" s="1"/>
  <c r="G33" i="3" a="1"/>
  <c r="G33" i="3" s="1"/>
  <c r="G9" i="3" a="1"/>
  <c r="G9" i="3" s="1"/>
  <c r="H28" i="3" a="1"/>
  <c r="H28" i="3" s="1"/>
  <c r="H20" i="3" a="1"/>
  <c r="H20" i="3" s="1"/>
  <c r="G28" i="3" a="1"/>
  <c r="G28" i="3" s="1"/>
  <c r="G20" i="3" a="1"/>
  <c r="G20" i="3" s="1"/>
  <c r="G27" i="3" a="1"/>
  <c r="G27" i="3" s="1"/>
  <c r="G26" i="3" a="1"/>
  <c r="G26" i="3" s="1"/>
  <c r="H12" i="3" a="1"/>
  <c r="H12" i="3" s="1"/>
  <c r="G12" i="3" a="1"/>
  <c r="G12" i="3" s="1"/>
  <c r="H15" i="3" a="1"/>
  <c r="H15" i="3" s="1"/>
  <c r="H33" i="3" a="1"/>
  <c r="H33" i="3" s="1"/>
  <c r="G15" i="3" a="1"/>
  <c r="G15" i="3" s="1"/>
  <c r="H9" i="3" a="1"/>
  <c r="H9" i="3" s="1"/>
  <c r="AA4" i="1"/>
  <c r="AA1" i="1" s="1"/>
  <c r="Y4" i="1"/>
  <c r="T4" i="1"/>
  <c r="T1" i="1" s="1"/>
  <c r="R4" i="1"/>
  <c r="M4" i="1"/>
  <c r="M1" i="1" s="1"/>
  <c r="K4" i="1"/>
  <c r="F4" i="1"/>
  <c r="F1" i="1" s="1"/>
  <c r="D4" i="1"/>
  <c r="L21" i="3" l="1" a="1"/>
  <c r="L21" i="3" s="1"/>
  <c r="M10" i="3" a="1"/>
  <c r="M10" i="3" s="1"/>
  <c r="L10" i="3" a="1"/>
  <c r="L10" i="3" s="1"/>
  <c r="M18" i="3" a="1"/>
  <c r="M18" i="3" s="1"/>
  <c r="M26" i="3" a="1"/>
  <c r="M26" i="3" s="1"/>
  <c r="M29" i="3" a="1"/>
  <c r="M29" i="3" s="1"/>
  <c r="L26" i="3" a="1"/>
  <c r="L26" i="3" s="1"/>
  <c r="L29" i="3" a="1"/>
  <c r="L29" i="3" s="1"/>
  <c r="L18" i="3" a="1"/>
  <c r="L18" i="3" s="1"/>
  <c r="M15" i="3" a="1"/>
  <c r="M15" i="3" s="1"/>
  <c r="M23" i="3" a="1"/>
  <c r="M23" i="3" s="1"/>
  <c r="L15" i="3" a="1"/>
  <c r="L15" i="3" s="1"/>
  <c r="L23" i="3" a="1"/>
  <c r="L23" i="3" s="1"/>
  <c r="M20" i="3" a="1"/>
  <c r="M20" i="3" s="1"/>
  <c r="L12" i="3" a="1"/>
  <c r="L12" i="3" s="1"/>
  <c r="M28" i="3" a="1"/>
  <c r="M28" i="3" s="1"/>
  <c r="M17" i="3" a="1"/>
  <c r="M17" i="3" s="1"/>
  <c r="L9" i="3" a="1"/>
  <c r="L9" i="3" s="1"/>
  <c r="M11" i="3" a="1"/>
  <c r="M11" i="3" s="1"/>
  <c r="L11" i="3" a="1"/>
  <c r="L11" i="3" s="1"/>
  <c r="M19" i="3" a="1"/>
  <c r="M19" i="3" s="1"/>
  <c r="L19" i="3" a="1"/>
  <c r="L19" i="3" s="1"/>
  <c r="M27" i="3" a="1"/>
  <c r="M27" i="3" s="1"/>
  <c r="M16" i="3" a="1"/>
  <c r="M16" i="3" s="1"/>
  <c r="L27" i="3" a="1"/>
  <c r="L27" i="3" s="1"/>
  <c r="M24" i="3" a="1"/>
  <c r="M24" i="3" s="1"/>
  <c r="L16" i="3" a="1"/>
  <c r="L16" i="3" s="1"/>
  <c r="L24" i="3" a="1"/>
  <c r="L24" i="3" s="1"/>
  <c r="M13" i="3" a="1"/>
  <c r="M13" i="3" s="1"/>
  <c r="L25" i="3" a="1"/>
  <c r="L25" i="3" s="1"/>
  <c r="L17" i="3" a="1"/>
  <c r="L17" i="3" s="1"/>
  <c r="M14" i="3" a="1"/>
  <c r="M14" i="3" s="1"/>
  <c r="M9" i="3" a="1"/>
  <c r="M9" i="3" s="1"/>
  <c r="L13" i="3" a="1"/>
  <c r="L13" i="3" s="1"/>
  <c r="M12" i="3" a="1"/>
  <c r="M12" i="3" s="1"/>
  <c r="M25" i="3" a="1"/>
  <c r="M25" i="3" s="1"/>
  <c r="M22" i="3" a="1"/>
  <c r="M22" i="3" s="1"/>
  <c r="L22" i="3" a="1"/>
  <c r="L22" i="3" s="1"/>
  <c r="M21" i="3" a="1"/>
  <c r="M21" i="3" s="1"/>
  <c r="L14" i="3" a="1"/>
  <c r="L14" i="3" s="1"/>
  <c r="L28" i="3" a="1"/>
  <c r="L28" i="3" s="1"/>
  <c r="L20" i="3" a="1"/>
  <c r="L20" i="3" s="1"/>
  <c r="G4" i="1"/>
  <c r="G1" i="1" s="1"/>
  <c r="D1" i="1"/>
  <c r="AB4" i="1"/>
  <c r="AB1" i="1" s="1"/>
  <c r="Y1" i="1"/>
  <c r="U4" i="1"/>
  <c r="U1" i="1" s="1"/>
  <c r="R1" i="1"/>
  <c r="L4" i="1"/>
  <c r="K1" i="1"/>
  <c r="S4" i="1"/>
  <c r="Z4" i="1"/>
  <c r="N4" i="1"/>
  <c r="N1" i="1" s="1"/>
  <c r="E4" i="1"/>
  <c r="V4" i="1" l="1"/>
  <c r="V1" i="1" s="1"/>
  <c r="S1" i="1"/>
  <c r="AC4" i="1"/>
  <c r="AC1" i="1" s="1"/>
  <c r="Z1" i="1"/>
  <c r="O4" i="1"/>
  <c r="O1" i="1" s="1"/>
  <c r="L1" i="1"/>
  <c r="H4" i="1"/>
  <c r="H1" i="1" s="1"/>
  <c r="E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<sst xmlns="http://schemas.openxmlformats.org/spreadsheetml/2006/main" count="857" uniqueCount="314">
  <si>
    <t>Europa</t>
  </si>
  <si>
    <t>Euro-Raum</t>
  </si>
  <si>
    <t>Vereinigtes Königreich</t>
  </si>
  <si>
    <t>Russland</t>
  </si>
  <si>
    <t>Türkei</t>
  </si>
  <si>
    <t>Amerika</t>
  </si>
  <si>
    <t>USA</t>
  </si>
  <si>
    <t>Kanada</t>
  </si>
  <si>
    <t>Brasilien</t>
  </si>
  <si>
    <t>Asien</t>
  </si>
  <si>
    <t>China</t>
  </si>
  <si>
    <t>Japan</t>
  </si>
  <si>
    <t>Indien</t>
  </si>
  <si>
    <t>Insgesamt</t>
  </si>
  <si>
    <t>nachrichtlich:</t>
  </si>
  <si>
    <t>BIP</t>
  </si>
  <si>
    <t>KU22</t>
  </si>
  <si>
    <t>KU23</t>
  </si>
  <si>
    <t>VPI</t>
  </si>
  <si>
    <t>JG22</t>
  </si>
  <si>
    <t>JG23</t>
  </si>
  <si>
    <t xml:space="preserve">.   </t>
  </si>
  <si>
    <t>Gew</t>
  </si>
  <si>
    <t>Konjunkturupdate 2022</t>
  </si>
  <si>
    <t>Konjunkturupdate 2023</t>
  </si>
  <si>
    <t>Jahresgutachten 2022</t>
  </si>
  <si>
    <t>Jahresgutachten 2023</t>
  </si>
  <si>
    <t>Bruttoinlandsprodukt und Verbraucherpreise ausgewählter Länder</t>
  </si>
  <si>
    <t>Land/Ländergruppe</t>
  </si>
  <si>
    <r>
      <t>Gewicht
in %</t>
    </r>
    <r>
      <rPr>
        <vertAlign val="superscript"/>
        <sz val="8"/>
        <color theme="0"/>
        <rFont val="Franklin Gothic Medium"/>
        <family val="2"/>
      </rPr>
      <t>1</t>
    </r>
  </si>
  <si>
    <r>
      <t>Bruttoinlandsprodukt</t>
    </r>
    <r>
      <rPr>
        <vertAlign val="superscript"/>
        <sz val="8"/>
        <color theme="0"/>
        <rFont val="Franklin Gothic Medium"/>
        <family val="2"/>
      </rPr>
      <t>2</t>
    </r>
  </si>
  <si>
    <t>Verbraucherpreise</t>
  </si>
  <si>
    <t>Quellen: CPB, Eurostat, IWF, nationale Statistikämter, OECD, eigene Berechnungen</t>
  </si>
  <si>
    <r>
      <t>Mittel- und Osteuropa</t>
    </r>
    <r>
      <rPr>
        <vertAlign val="superscript"/>
        <sz val="8.5"/>
        <rFont val="Franklin Gothic Book"/>
        <family val="2"/>
      </rPr>
      <t>4</t>
    </r>
  </si>
  <si>
    <r>
      <t>Andere Länder</t>
    </r>
    <r>
      <rPr>
        <vertAlign val="superscript"/>
        <sz val="8.5"/>
        <rFont val="Franklin Gothic Book"/>
        <family val="2"/>
      </rPr>
      <t>5</t>
    </r>
  </si>
  <si>
    <r>
      <t>Lateinamerika</t>
    </r>
    <r>
      <rPr>
        <vertAlign val="superscript"/>
        <sz val="8.5"/>
        <rFont val="Franklin Gothic Book"/>
        <family val="2"/>
      </rPr>
      <t>6</t>
    </r>
  </si>
  <si>
    <r>
      <t>Asiatische Industrieländer</t>
    </r>
    <r>
      <rPr>
        <vertAlign val="superscript"/>
        <sz val="8.5"/>
        <rFont val="Franklin Gothic Book"/>
        <family val="2"/>
      </rPr>
      <t>7</t>
    </r>
  </si>
  <si>
    <r>
      <t>Südostasiatische Schwellenländer</t>
    </r>
    <r>
      <rPr>
        <vertAlign val="superscript"/>
        <sz val="8.5"/>
        <rFont val="Franklin Gothic Book"/>
        <family val="2"/>
      </rPr>
      <t>8</t>
    </r>
  </si>
  <si>
    <r>
      <t>Fortgeschrittene Volkswirtschaften</t>
    </r>
    <r>
      <rPr>
        <vertAlign val="superscript"/>
        <sz val="8.5"/>
        <rFont val="Franklin Gothic Book"/>
        <family val="2"/>
      </rPr>
      <t>9</t>
    </r>
  </si>
  <si>
    <r>
      <t>Schwellenländer</t>
    </r>
    <r>
      <rPr>
        <vertAlign val="superscript"/>
        <sz val="8.5"/>
        <rFont val="Franklin Gothic Book"/>
        <family val="2"/>
      </rPr>
      <t>10</t>
    </r>
  </si>
  <si>
    <r>
      <t>exportgewichtet</t>
    </r>
    <r>
      <rPr>
        <vertAlign val="superscript"/>
        <sz val="8.5"/>
        <rFont val="Franklin Gothic Book"/>
        <family val="2"/>
      </rPr>
      <t>11</t>
    </r>
  </si>
  <si>
    <r>
      <t>nach dem Messkonzept des IWF</t>
    </r>
    <r>
      <rPr>
        <vertAlign val="superscript"/>
        <sz val="8.5"/>
        <rFont val="Franklin Gothic Book"/>
        <family val="2"/>
      </rPr>
      <t>12</t>
    </r>
  </si>
  <si>
    <r>
      <t>Welthandel</t>
    </r>
    <r>
      <rPr>
        <vertAlign val="superscript"/>
        <sz val="8.5"/>
        <rFont val="Franklin Gothic Book"/>
        <family val="2"/>
      </rPr>
      <t>13</t>
    </r>
  </si>
  <si>
    <t>© Sachverständigenrat</t>
  </si>
  <si>
    <t xml:space="preserve">2 – Preisbereinigt. Werte basieren auf saison- und kalenderbereinigten Quartalswerten.  </t>
  </si>
  <si>
    <t>Kurz</t>
  </si>
  <si>
    <t>Lang</t>
  </si>
  <si>
    <t xml:space="preserve">4 – Bulgarien, Polen, Rumänien, Tschechien und Ungarn.  </t>
  </si>
  <si>
    <t xml:space="preserve">5 – Dänemark, Norwegen, Schweden und Schweiz.  </t>
  </si>
  <si>
    <t xml:space="preserve">6 – Argentinien, Chile, Kolumbien und Mexiko.  </t>
  </si>
  <si>
    <t xml:space="preserve">7 – Hongkong, Republik Korea, Singapur und Taiwan.  </t>
  </si>
  <si>
    <t xml:space="preserve">8 – Indonesien, Malaysia, Philippinen und Thailand.  </t>
  </si>
  <si>
    <t xml:space="preserve">9 – Asiatische Industrieländer, Euro-Raum, Mittel- und Osteuropa, Dänemark, Japan, Kanada, Norwegen, Schweden, Schweiz, Vereinigtes Königreich und USA.  </t>
  </si>
  <si>
    <t xml:space="preserve">10 – Lateinamerika, südostasiatische Schwellenländer, Brasilien, China, Indien, Russland und Türkei.  </t>
  </si>
  <si>
    <t xml:space="preserve">12 – Gewichte nach Kaufkraftparitäten und hochgerechnet auf den Länderkreis des IWF.  </t>
  </si>
  <si>
    <t>13 – Nach dem Messkonzept des niederländischen Centraal Planbureau (CPB).</t>
  </si>
  <si>
    <r>
      <t>Veränderung zum Vorjahr in %</t>
    </r>
    <r>
      <rPr>
        <vertAlign val="superscript"/>
        <sz val="8"/>
        <color theme="0"/>
        <rFont val="Franklin Gothic Medium"/>
        <family val="2"/>
      </rPr>
      <t>3</t>
    </r>
  </si>
  <si>
    <t>JG 2022</t>
  </si>
  <si>
    <t>JG 2023</t>
  </si>
  <si>
    <t>Name in Tab</t>
  </si>
  <si>
    <t>erstes Jahr</t>
  </si>
  <si>
    <t>März 2022</t>
  </si>
  <si>
    <t>März 2023</t>
  </si>
  <si>
    <t>.</t>
  </si>
  <si>
    <t>Aktuell</t>
  </si>
  <si>
    <t>Bruttoinlandsprodukt, Verbraucherpreise und Erwerbslosenquote im Euro-Raum</t>
  </si>
  <si>
    <t>Land/
Ländergruppe</t>
  </si>
  <si>
    <t>%</t>
  </si>
  <si>
    <t>darunter:</t>
  </si>
  <si>
    <t>Deutschland</t>
  </si>
  <si>
    <t>Frankreich</t>
  </si>
  <si>
    <t>Italien</t>
  </si>
  <si>
    <t>Spanien</t>
  </si>
  <si>
    <t>Niederlande</t>
  </si>
  <si>
    <t>Belgien</t>
  </si>
  <si>
    <t>Irland</t>
  </si>
  <si>
    <t>Österreich</t>
  </si>
  <si>
    <t>Finnland</t>
  </si>
  <si>
    <t>Portugal</t>
  </si>
  <si>
    <t>Griechenland</t>
  </si>
  <si>
    <t>ALQ</t>
  </si>
  <si>
    <t>Euro-Raum ohne Deutschland</t>
  </si>
  <si>
    <r>
      <t>Ge-
wicht
in %</t>
    </r>
    <r>
      <rPr>
        <vertAlign val="superscript"/>
        <sz val="8"/>
        <color theme="0"/>
        <rFont val="Franklin Gothic Medium"/>
        <family val="2"/>
      </rPr>
      <t>1</t>
    </r>
  </si>
  <si>
    <r>
      <t>Verbraucherpreise (HVPI)</t>
    </r>
    <r>
      <rPr>
        <vertAlign val="superscript"/>
        <sz val="8"/>
        <color theme="0"/>
        <rFont val="Franklin Gothic Medium"/>
        <family val="2"/>
      </rPr>
      <t>3</t>
    </r>
  </si>
  <si>
    <r>
      <t>Erwerbslosenquote</t>
    </r>
    <r>
      <rPr>
        <vertAlign val="superscript"/>
        <sz val="8"/>
        <color theme="0"/>
        <rFont val="Franklin Gothic Medium"/>
        <family val="2"/>
      </rPr>
      <t>4</t>
    </r>
  </si>
  <si>
    <r>
      <t>Veränderung zum Vorjahr in %</t>
    </r>
    <r>
      <rPr>
        <vertAlign val="superscript"/>
        <sz val="8"/>
        <color theme="0"/>
        <rFont val="Franklin Gothic Medium"/>
        <family val="2"/>
      </rPr>
      <t>5</t>
    </r>
  </si>
  <si>
    <t>3 – Grau schraffiert: Prognose des Sachverständigenrates. Differenz zur vorherigen Veröffentlichung in Prozentpunkten.</t>
  </si>
  <si>
    <r>
      <t>Bruttoinlandsprodukt (kalenderbereinigt)</t>
    </r>
    <r>
      <rPr>
        <vertAlign val="superscript"/>
        <sz val="8"/>
        <color theme="0"/>
        <rFont val="Franklin Gothic Medium"/>
        <family val="2"/>
      </rPr>
      <t>2</t>
    </r>
  </si>
  <si>
    <t>5 – Grau schraffiert: Prognose des Sachverständigenrates. Differenz zur vorherigen Veröffentlichung in Prozentpunkten.</t>
  </si>
  <si>
    <t>3 – Harmonisierter Verbraucherpreisindex.</t>
  </si>
  <si>
    <t>Quellen: Eurostat, eigene Berechnungen</t>
  </si>
  <si>
    <t>Wirtschaftliche Eckdaten</t>
  </si>
  <si>
    <t>Einheit</t>
  </si>
  <si>
    <t>Bruttoinlandsprodukt3</t>
  </si>
  <si>
    <t>Wachstum in %</t>
  </si>
  <si>
    <t>Konsumausgaben</t>
  </si>
  <si>
    <t>Private Konsumausgaben4</t>
  </si>
  <si>
    <t>Konsumausgaben des Staates</t>
  </si>
  <si>
    <t>Bruttoanlageinvestitionen</t>
  </si>
  <si>
    <t>Ausrüstungsinvestitionen5</t>
  </si>
  <si>
    <t>Bauinvestitionen</t>
  </si>
  <si>
    <t>Sonstige Anlagen</t>
  </si>
  <si>
    <t>Vorratsveränderungen</t>
  </si>
  <si>
    <t>Inländische Verwendung</t>
  </si>
  <si>
    <t>Außenbeitrag</t>
  </si>
  <si>
    <t>Exporte</t>
  </si>
  <si>
    <t>Importe</t>
  </si>
  <si>
    <t>Leistungsbilanzsaldo6</t>
  </si>
  <si>
    <t>Erwerbstätige</t>
  </si>
  <si>
    <t>Tausend</t>
  </si>
  <si>
    <t>Sozialversicherungspflichtig Beschäftigte</t>
  </si>
  <si>
    <t>Registriert Arbeitslose</t>
  </si>
  <si>
    <t>Arbeitslosenquote7</t>
  </si>
  <si>
    <t>Verbraucherpreise8</t>
  </si>
  <si>
    <t>Finanzierungssaldo des Staates9</t>
  </si>
  <si>
    <t>Bruttoinlandsprodukt je Einwohner10,11</t>
  </si>
  <si>
    <t>Bruttoinlandsprodukt, kalenderbereinigt11</t>
  </si>
  <si>
    <t>Quellen: BA, Deutsche Bundesbank, Statistisches Bundesamt, eigene Berechnungen</t>
  </si>
  <si>
    <r>
      <t>Prognose</t>
    </r>
    <r>
      <rPr>
        <vertAlign val="superscript"/>
        <sz val="8.5"/>
        <color theme="0"/>
        <rFont val="Franklin Gothic Medium"/>
        <family val="2"/>
      </rPr>
      <t>1</t>
    </r>
  </si>
  <si>
    <r>
      <t>Bruttoinlandsprodukt</t>
    </r>
    <r>
      <rPr>
        <vertAlign val="superscript"/>
        <sz val="8.5"/>
        <rFont val="Franklin Gothic Medium"/>
        <family val="2"/>
      </rPr>
      <t>2</t>
    </r>
  </si>
  <si>
    <r>
      <t>Private Konsumausgaben</t>
    </r>
    <r>
      <rPr>
        <vertAlign val="superscript"/>
        <sz val="8.5"/>
        <rFont val="Franklin Gothic Book"/>
        <family val="2"/>
      </rPr>
      <t>3</t>
    </r>
  </si>
  <si>
    <r>
      <t>Ausrüstungsinvestitionen</t>
    </r>
    <r>
      <rPr>
        <vertAlign val="superscript"/>
        <sz val="8.5"/>
        <rFont val="Franklin Gothic Book"/>
        <family val="2"/>
      </rPr>
      <t>4</t>
    </r>
  </si>
  <si>
    <r>
      <t>Leistungsbilanzsaldo</t>
    </r>
    <r>
      <rPr>
        <vertAlign val="superscript"/>
        <sz val="8.5"/>
        <rFont val="Franklin Gothic Medium"/>
        <family val="2"/>
      </rPr>
      <t>5</t>
    </r>
  </si>
  <si>
    <r>
      <t>Arbeitslosenquote</t>
    </r>
    <r>
      <rPr>
        <vertAlign val="superscript"/>
        <sz val="8.5"/>
        <rFont val="Franklin Gothic Book"/>
        <family val="2"/>
      </rPr>
      <t>6</t>
    </r>
  </si>
  <si>
    <r>
      <t>Verbraucherpreise</t>
    </r>
    <r>
      <rPr>
        <vertAlign val="superscript"/>
        <sz val="8.5"/>
        <rFont val="Franklin Gothic Book"/>
        <family val="2"/>
      </rPr>
      <t>7</t>
    </r>
  </si>
  <si>
    <r>
      <t>Finanzierungssaldo des Staates</t>
    </r>
    <r>
      <rPr>
        <vertAlign val="superscript"/>
        <sz val="8.5"/>
        <rFont val="Franklin Gothic Book"/>
        <family val="2"/>
      </rPr>
      <t>8</t>
    </r>
  </si>
  <si>
    <r>
      <t>Bruttoinlandsprodukt je Einwohner</t>
    </r>
    <r>
      <rPr>
        <vertAlign val="superscript"/>
        <sz val="8.5"/>
        <rFont val="Franklin Gothic Book"/>
        <family val="2"/>
      </rPr>
      <t>9,10</t>
    </r>
  </si>
  <si>
    <r>
      <t>Bruttoinlandsprodukt, kalenderbereinigt</t>
    </r>
    <r>
      <rPr>
        <vertAlign val="superscript"/>
        <sz val="8.5"/>
        <rFont val="Franklin Gothic Book"/>
        <family val="2"/>
      </rPr>
      <t>10</t>
    </r>
  </si>
  <si>
    <t xml:space="preserve">3 – Einschließlich privater Organisationen ohne Erwerbszweck.  </t>
  </si>
  <si>
    <t xml:space="preserve">4 – Einschließlich militärischer Waffensysteme.  </t>
  </si>
  <si>
    <t xml:space="preserve">5 – In Relation zum BIP.  </t>
  </si>
  <si>
    <t xml:space="preserve">6 – Registriert Arbeitslose in Relation zu allen zivilen Erwerbspersonen.  </t>
  </si>
  <si>
    <t xml:space="preserve">7 – Veränderung zum Vorjahr.  </t>
  </si>
  <si>
    <t xml:space="preserve">8 – In Relation zum BIP; Gebietskörperschaften und Sozialversicherung in der Abgrenzung der Volkswirtschaftlichen Gesamtrechnungen.  </t>
  </si>
  <si>
    <t xml:space="preserve">9 – Bevölkerungsentwicklung gemäß Mittelfristprojektion des Sachverständigenrates.  </t>
  </si>
  <si>
    <t xml:space="preserve">10 – Preisbereinigt. Veränderung zum Vorjahr.  </t>
  </si>
  <si>
    <t>Einnahmen</t>
  </si>
  <si>
    <t>Steuern</t>
  </si>
  <si>
    <t>Sozialbeiträge</t>
  </si>
  <si>
    <t>Verkäufe</t>
  </si>
  <si>
    <t>Sonstige laufende Transfers</t>
  </si>
  <si>
    <t>Vermögenstransfers</t>
  </si>
  <si>
    <t>Empfangene Vermögenseinkommen</t>
  </si>
  <si>
    <t>Empfangene sonstige Subventionen</t>
  </si>
  <si>
    <t>Ausgaben</t>
  </si>
  <si>
    <t>Monetäre Sozialleistungen</t>
  </si>
  <si>
    <t>Soziale Sachleistungen</t>
  </si>
  <si>
    <t>Arbeitnehmerentgelte</t>
  </si>
  <si>
    <t>Vorleistungen</t>
  </si>
  <si>
    <t>Subventionen</t>
  </si>
  <si>
    <t>Bruttoinvestitionen</t>
  </si>
  <si>
    <t>Geleistete Vermögenseinkommen (Zinsen)</t>
  </si>
  <si>
    <t xml:space="preserve">Gel. sonst. Produktionsabgaben </t>
  </si>
  <si>
    <t>Nettozugang an nichtprod. Vermögensgütern</t>
  </si>
  <si>
    <t>Finanzierungssaldo</t>
  </si>
  <si>
    <t xml:space="preserve">   x</t>
  </si>
  <si>
    <r>
      <t>Finanzpolitische Kennziffern (%)</t>
    </r>
    <r>
      <rPr>
        <vertAlign val="superscript"/>
        <sz val="8.5"/>
        <rFont val="Franklin Gothic Medium"/>
        <family val="2"/>
      </rPr>
      <t>3</t>
    </r>
  </si>
  <si>
    <r>
      <t>Steuerquote</t>
    </r>
    <r>
      <rPr>
        <vertAlign val="superscript"/>
        <sz val="8.5"/>
        <rFont val="Franklin Gothic Book"/>
        <family val="2"/>
      </rPr>
      <t>4</t>
    </r>
  </si>
  <si>
    <r>
      <t>Abgabenquote</t>
    </r>
    <r>
      <rPr>
        <vertAlign val="superscript"/>
        <sz val="8.5"/>
        <rFont val="Franklin Gothic Book"/>
        <family val="2"/>
      </rPr>
      <t>5</t>
    </r>
  </si>
  <si>
    <r>
      <t>Struktureller Finanzierungssaldo</t>
    </r>
    <r>
      <rPr>
        <vertAlign val="superscript"/>
        <sz val="8.5"/>
        <rFont val="Franklin Gothic Book"/>
        <family val="2"/>
      </rPr>
      <t>6</t>
    </r>
  </si>
  <si>
    <r>
      <t>Struktureller Primärsaldo</t>
    </r>
    <r>
      <rPr>
        <vertAlign val="superscript"/>
        <sz val="8.5"/>
        <rFont val="Franklin Gothic Book"/>
        <family val="2"/>
      </rPr>
      <t>6</t>
    </r>
  </si>
  <si>
    <r>
      <t>Schuldenstandsquote</t>
    </r>
    <r>
      <rPr>
        <vertAlign val="superscript"/>
        <sz val="8.5"/>
        <rFont val="Franklin Gothic Book"/>
        <family val="2"/>
      </rPr>
      <t>7</t>
    </r>
  </si>
  <si>
    <t>Quellen: Statistisches Bundesamt, eigene Berechnungen</t>
  </si>
  <si>
    <r>
      <t>Einnahmen und Ausgaben des Staates</t>
    </r>
    <r>
      <rPr>
        <vertAlign val="superscript"/>
        <sz val="10.5"/>
        <rFont val="Franklin Gothic Medium"/>
        <family val="2"/>
      </rPr>
      <t>1</t>
    </r>
    <r>
      <rPr>
        <sz val="10.5"/>
        <rFont val="Franklin Gothic Medium"/>
        <family val="2"/>
      </rPr>
      <t xml:space="preserve"> sowie finanzpolitische Kennziffern</t>
    </r>
  </si>
  <si>
    <t>Finanzpolitische Kennziffern (%)3</t>
  </si>
  <si>
    <t>Steuerquote4</t>
  </si>
  <si>
    <t>Abgabenquote5</t>
  </si>
  <si>
    <t>Struktureller Finanzierungssaldo6</t>
  </si>
  <si>
    <t>Struktureller Primärsaldo6</t>
  </si>
  <si>
    <t>Schuldenstandsquote7</t>
  </si>
  <si>
    <t>Wachstumsbeitrag
in Prozentpunkten</t>
  </si>
  <si>
    <t xml:space="preserve">1 – In der Abgrenzung der Volkswirtschaftlichen Gesamtrechnungen (nominale Angaben).  </t>
  </si>
  <si>
    <t xml:space="preserve">3 – Jeweils in Relation zum BIP.  </t>
  </si>
  <si>
    <t xml:space="preserve">4 – Steuern einschließlich Erbschaftsteuer und Steuern an die EU.  </t>
  </si>
  <si>
    <t xml:space="preserve">5 – Steuern einschließlich Erbschaftsteuer, Steuern an die EU und tatsächliche Sozialbeiträge.  </t>
  </si>
  <si>
    <t xml:space="preserve">6 – Basierend auf der Schätzung für das Produktionspotenzial aus dem vergangenen Jahresgutachten. Berechnet mit einer Budgetsemielastizität von 0,504. Die Budgetsemielastizität misst, um wie viele Prozentpunkte sich das Verhältnis zwischen Finanzierungssaldo und BIP verändert bei einer 1-prozentigen Erhöhung des BIP.  </t>
  </si>
  <si>
    <r>
      <t>Mrd Euro</t>
    </r>
    <r>
      <rPr>
        <vertAlign val="superscript"/>
        <sz val="8.5"/>
        <color theme="0"/>
        <rFont val="Franklin Gothic Medium"/>
        <family val="2"/>
      </rPr>
      <t>2</t>
    </r>
  </si>
  <si>
    <r>
      <t>Veränderung zum Vorjahr in % 
(Differenz in Prozentpunkten)</t>
    </r>
    <r>
      <rPr>
        <vertAlign val="superscript"/>
        <sz val="8.5"/>
        <color theme="0"/>
        <rFont val="Franklin Gothic Medium"/>
        <family val="2"/>
      </rPr>
      <t>2</t>
    </r>
  </si>
  <si>
    <t xml:space="preserve">2 – Grau schraffiert: Prognose des Sachverständigenrates.  </t>
  </si>
  <si>
    <t>Entwicklung des Arbeitsmarkts</t>
  </si>
  <si>
    <t>Erwerbspersonen</t>
  </si>
  <si>
    <t>Arbeitnehmer (Inland)</t>
  </si>
  <si>
    <t>Arbeitslose nach SGB II</t>
  </si>
  <si>
    <t>Arbeitslose nach SGB III</t>
  </si>
  <si>
    <t>Unterbeschäftigung</t>
  </si>
  <si>
    <t>ILO-Erwerbs-losenquote</t>
  </si>
  <si>
    <t>Effektivlöhne</t>
  </si>
  <si>
    <t>Lohndrift</t>
  </si>
  <si>
    <t xml:space="preserve">Bruttolöhne und -gehälter Inland </t>
  </si>
  <si>
    <t xml:space="preserve">Bruttolöhne und -gehälter Inländer </t>
  </si>
  <si>
    <t>Nettolöhne und -gehälter Inländer</t>
  </si>
  <si>
    <t>Erwerbslose</t>
  </si>
  <si>
    <t>Pendlersaldo</t>
  </si>
  <si>
    <t>Erwerbstätige (Inland)</t>
  </si>
  <si>
    <t>sozialversicherungspflichtig Beschäftigte</t>
  </si>
  <si>
    <t>ausschließlich geringfügig Beschäftigte</t>
  </si>
  <si>
    <t>geringfügig Beschäftigte im Nebenjob</t>
  </si>
  <si>
    <t>Arbeitslosenquote</t>
  </si>
  <si>
    <t>Arbeitsvolumen der Erwerbstätigen (Inland)</t>
  </si>
  <si>
    <t>Arbeitsvolumen der Arbeitnehmer (Inland)</t>
  </si>
  <si>
    <t>Entwicklung der Löhne</t>
  </si>
  <si>
    <t>Tariflöhne (Stundenkonzept)</t>
  </si>
  <si>
    <t>Arbeitnehmerentgelt je Arbeitnehmerstunde (Inland)</t>
  </si>
  <si>
    <t>Arbeitsproduktivität je Erwerbstätigenstunde (Inland)</t>
  </si>
  <si>
    <t>Lohnstückkosten (nominal) (Inland)</t>
  </si>
  <si>
    <t>Lohnstückkosten (real)</t>
  </si>
  <si>
    <t>Arbeitnehmerentgelt (Inländer)</t>
  </si>
  <si>
    <t>Tausend Personen</t>
  </si>
  <si>
    <t>Veränderung zum Vorjahr in Prozentpunkten</t>
  </si>
  <si>
    <r>
      <t>Veränderung zum Vorjahr in %</t>
    </r>
    <r>
      <rPr>
        <vertAlign val="superscript"/>
        <sz val="8.5"/>
        <rFont val="Franklin Gothic Book"/>
        <family val="2"/>
      </rPr>
      <t>2</t>
    </r>
  </si>
  <si>
    <r>
      <t>Jahresdurchschnitte in %</t>
    </r>
    <r>
      <rPr>
        <vertAlign val="superscript"/>
        <sz val="8.5"/>
        <rFont val="Franklin Gothic Book"/>
        <family val="2"/>
      </rPr>
      <t>2</t>
    </r>
  </si>
  <si>
    <t xml:space="preserve">1 – Prognose des Sachverständigenrates.  </t>
  </si>
  <si>
    <r>
      <t>Erwerbspersonen</t>
    </r>
    <r>
      <rPr>
        <vertAlign val="superscript"/>
        <sz val="8.5"/>
        <color theme="1"/>
        <rFont val="Franklin Gothic Book"/>
        <family val="2"/>
      </rPr>
      <t>3</t>
    </r>
  </si>
  <si>
    <t>3 – Personen im erwerbsfähigen Alter mit Wohnort in Deutschland (Inländerkonzept); in der Abgrenzung der Volkswirtschaftlichen Gesamtrechnungen.</t>
  </si>
  <si>
    <t>4 – Nach dem Messkonzept der ILO (International Labour Organization).</t>
  </si>
  <si>
    <r>
      <t>Erwerbslose</t>
    </r>
    <r>
      <rPr>
        <vertAlign val="superscript"/>
        <sz val="8.5"/>
        <color theme="1"/>
        <rFont val="Franklin Gothic Book"/>
        <family val="2"/>
      </rPr>
      <t>4</t>
    </r>
  </si>
  <si>
    <r>
      <t>Pendlersaldo</t>
    </r>
    <r>
      <rPr>
        <vertAlign val="superscript"/>
        <sz val="8.5"/>
        <color theme="1"/>
        <rFont val="Franklin Gothic Book"/>
        <family val="2"/>
      </rPr>
      <t>5</t>
    </r>
  </si>
  <si>
    <r>
      <t>Erwerbstätige (Inland)</t>
    </r>
    <r>
      <rPr>
        <vertAlign val="superscript"/>
        <sz val="8.5"/>
        <color theme="1"/>
        <rFont val="Franklin Gothic Book"/>
        <family val="2"/>
      </rPr>
      <t>6</t>
    </r>
  </si>
  <si>
    <t>5 – Erwerbstätige Einpendler aus dem Ausland/Auspendler in das Ausland.</t>
  </si>
  <si>
    <t>6 – Erwerbstätige mit einem Arbeitsplatz in Deutschland unabhängig von ihrem Wohnort (Inlandskonzept).</t>
  </si>
  <si>
    <t>Bruttolöhne und -gehälter (Inland)</t>
  </si>
  <si>
    <t>Bruttolöhne und -gehälter (Inländer)</t>
  </si>
  <si>
    <t>Nettolöhne und -gehälter (Inländer)</t>
  </si>
  <si>
    <t>Quellen: BA, Statistisches Bundesamt, eigene Berechnungen</t>
  </si>
  <si>
    <t xml:space="preserve">2 – Differenz zur vorherigen Veröffentlichung in Prozentpunkten.  </t>
  </si>
  <si>
    <t>Mio Stunden</t>
  </si>
  <si>
    <t>Selbständige</t>
  </si>
  <si>
    <t>Geringfügig Beschäftigte im Nebenjob</t>
  </si>
  <si>
    <t>Marginal Beschäftigte</t>
  </si>
  <si>
    <t>Arbeitnehmerinnen und Arbeitnehmer (Inland)</t>
  </si>
  <si>
    <t>Kurzarbeit</t>
  </si>
  <si>
    <t>Kurzarbeit (Beschäftigungsäquivalent)</t>
  </si>
  <si>
    <t>Selbstständige</t>
  </si>
  <si>
    <r>
      <t>Marginal Beschäftigte</t>
    </r>
    <r>
      <rPr>
        <vertAlign val="superscript"/>
        <sz val="8.5"/>
        <color theme="1"/>
        <rFont val="Franklin Gothic Book"/>
        <family val="2"/>
      </rPr>
      <t>7</t>
    </r>
  </si>
  <si>
    <r>
      <t>Ausschließlich geringfügig Beschäftigte</t>
    </r>
    <r>
      <rPr>
        <vertAlign val="superscript"/>
        <sz val="8.5"/>
        <color theme="1"/>
        <rFont val="Franklin Gothic Book"/>
        <family val="2"/>
      </rPr>
      <t>8</t>
    </r>
  </si>
  <si>
    <r>
      <t>Unterbeschäftigung (ohne Kurzarbeit)</t>
    </r>
    <r>
      <rPr>
        <vertAlign val="superscript"/>
        <sz val="8.5"/>
        <color theme="1"/>
        <rFont val="Franklin Gothic Book"/>
        <family val="2"/>
      </rPr>
      <t>9</t>
    </r>
  </si>
  <si>
    <r>
      <t>ILO-Erwerbslosenquote</t>
    </r>
    <r>
      <rPr>
        <vertAlign val="superscript"/>
        <sz val="8.5"/>
        <color theme="1"/>
        <rFont val="Franklin Gothic Book"/>
        <family val="2"/>
      </rPr>
      <t>11</t>
    </r>
  </si>
  <si>
    <r>
      <t>Arbeitslosenquote</t>
    </r>
    <r>
      <rPr>
        <vertAlign val="superscript"/>
        <sz val="8.5"/>
        <color theme="1"/>
        <rFont val="Franklin Gothic Book"/>
        <family val="2"/>
      </rPr>
      <t>10</t>
    </r>
  </si>
  <si>
    <r>
      <t>Effektivlöhne</t>
    </r>
    <r>
      <rPr>
        <vertAlign val="superscript"/>
        <sz val="8.5"/>
        <color theme="1"/>
        <rFont val="Franklin Gothic Book"/>
        <family val="2"/>
      </rPr>
      <t>12</t>
    </r>
  </si>
  <si>
    <r>
      <t>Lohndrift</t>
    </r>
    <r>
      <rPr>
        <vertAlign val="superscript"/>
        <sz val="8.5"/>
        <color theme="1"/>
        <rFont val="Franklin Gothic Book"/>
        <family val="2"/>
      </rPr>
      <t>13</t>
    </r>
  </si>
  <si>
    <r>
      <t>Arbeitsproduktivität je Erwerbstätigenstunde (Inland)</t>
    </r>
    <r>
      <rPr>
        <vertAlign val="superscript"/>
        <sz val="8.5"/>
        <color theme="1"/>
        <rFont val="Franklin Gothic Book"/>
        <family val="2"/>
      </rPr>
      <t>14</t>
    </r>
  </si>
  <si>
    <r>
      <t>Lohnstückkosten (nominal) (Inland)</t>
    </r>
    <r>
      <rPr>
        <vertAlign val="superscript"/>
        <sz val="8.5"/>
        <color theme="1"/>
        <rFont val="Franklin Gothic Book"/>
        <family val="2"/>
      </rPr>
      <t>15</t>
    </r>
  </si>
  <si>
    <r>
      <t>Lohnstückkosten (real) (Inland)</t>
    </r>
    <r>
      <rPr>
        <vertAlign val="superscript"/>
        <sz val="8.5"/>
        <color theme="1"/>
        <rFont val="Franklin Gothic Book"/>
        <family val="2"/>
      </rPr>
      <t>16</t>
    </r>
  </si>
  <si>
    <t>7 – Arbeitnehmerinnen und Arbeitnehmer, die keine voll sozialversicherungspflichtige Beschäftigung ausüben, aber nach dem Labour-Force-Konzept der ILO als erwerbstätig gelten, insbesondere ausschließlich geringfügig Beschäftigte und Personen in Arbeitsgelegenheiten.</t>
  </si>
  <si>
    <t>8 – Beschäftigte mit einem Arbeitsentgelt bis zu 450 Euro und seit dem 1. Oktober 2022 mit einem Arbeitsentgelt bis zu 520 Euro (§ 8 Absatz 1 Nr. 1 SGB IV).</t>
  </si>
  <si>
    <t>9 – Gemäß Unterbeschäftigungskonzept der Bundesagentur für Arbeit. Ohne Kurzarbeit.</t>
  </si>
  <si>
    <t>10 – Registriert Arbeitslose in Relation zu allen zivilen Erwerbspersonen.</t>
  </si>
  <si>
    <t>11 – Erwerbslose in Relation zu den Erwerbspersonen, jeweils Personen in Privathaushalten im Alter von 15 bis 74 Jahren.</t>
  </si>
  <si>
    <t>12 – Bruttolöhne und -gehälter (Inlandskonzept) je Arbeitnehmerstunde.</t>
  </si>
  <si>
    <t>13 – Differenz zwischen dem Anstieg der Effektivlöhne und demjenigen der Tariflöhne in Prozentpunkten.</t>
  </si>
  <si>
    <t>14 – BIP je Erwerbstätigenstunde.</t>
  </si>
  <si>
    <t>15 – Arbeitnehmerentgelt je geleisteter Arbeitnehmerstunde in Relation zum realen BIP je geleisteter Erwerbstätigenstunde.</t>
  </si>
  <si>
    <t>16 – Arbeitnehmerentgelt je geleisteter Arbeitnehmerstunde in Relation zum BIP je geleisteter Erwerbstätigenstunde.</t>
  </si>
  <si>
    <t xml:space="preserve">6 – Basierend auf der Schätzung für das Produktionspotenzial. Berechnet mit einer Budgetsemielastizität von 0,504. Die Budgetsemielastizität misst, um wie viele Prozentpunkte sich das Verhältnis zwischen Finanzierungssaldo und BIP verändert bei einer 1-prozentigen Erhöhung des BIP.  </t>
  </si>
  <si>
    <t>6 – Um konjunkturelle Einflüsse und transitorische Effekte bereinigter Finanzierungssaldo.</t>
  </si>
  <si>
    <t>FG24</t>
  </si>
  <si>
    <t>FG 2024</t>
  </si>
  <si>
    <t>Asiatische Industrieländer</t>
  </si>
  <si>
    <t>Schwellenländer</t>
  </si>
  <si>
    <t>exportgewichtet</t>
  </si>
  <si>
    <t>nach dem Messkonzept des IWF</t>
  </si>
  <si>
    <t>Welthandel</t>
  </si>
  <si>
    <t>Mittel- und Osteuropa</t>
  </si>
  <si>
    <t>Andere Länder</t>
  </si>
  <si>
    <t>Fortgeschrittene Volkswirtschaften</t>
  </si>
  <si>
    <t>Südostasiatische Schwellenländer</t>
  </si>
  <si>
    <t>Lateinamerika</t>
  </si>
  <si>
    <t>FG24:Gew</t>
  </si>
  <si>
    <t>FG24:BIP:2023</t>
  </si>
  <si>
    <t>FG24:BIP:2024</t>
  </si>
  <si>
    <t>FG24:BIP:2025</t>
  </si>
  <si>
    <t>FG24:VPI:2023</t>
  </si>
  <si>
    <t>FG24:VPI:2024</t>
  </si>
  <si>
    <t>FG24:VPI:2025</t>
  </si>
  <si>
    <t>FG24:ALQ:2023</t>
  </si>
  <si>
    <t>FG24:ALQ:2024</t>
  </si>
  <si>
    <t>FG24:ALQ:2025</t>
  </si>
  <si>
    <t>FG24:2022</t>
  </si>
  <si>
    <t>FG24:2023</t>
  </si>
  <si>
    <t>FG24:2024</t>
  </si>
  <si>
    <t>FG24:2025</t>
  </si>
  <si>
    <t>7 – Prognose des Sachverständigenrates ab dem Jahr 2021 für die Bruttoschulden des Staates in der Abgrenzung gemäß dem Vertrag von Maastricht.</t>
  </si>
  <si>
    <t>7 – Bruttoschulden des Staates in der Abgrenzung gemäß dem Vertrag von Maastricht.</t>
  </si>
  <si>
    <t>7 – Prognose des Sachverständigenrates ab dem Jahr 2022 für die Bruttoschulden des Staates in der Abgrenzung gemäß dem Vertrag von Maastricht.</t>
  </si>
  <si>
    <r>
      <rPr>
        <sz val="11"/>
        <color rgb="FFFF0000"/>
        <rFont val="Calibri"/>
        <family val="2"/>
        <scheme val="minor"/>
      </rPr>
      <t>AM</t>
    </r>
    <r>
      <rPr>
        <sz val="11"/>
        <color theme="1"/>
        <rFont val="Calibri"/>
        <family val="2"/>
        <scheme val="minor"/>
      </rPr>
      <t xml:space="preserve"> Kurzarbeit Prognose ab</t>
    </r>
  </si>
  <si>
    <r>
      <rPr>
        <sz val="11"/>
        <color rgb="FFFF0000"/>
        <rFont val="Calibri"/>
        <family val="2"/>
        <scheme val="minor"/>
      </rPr>
      <t>INT</t>
    </r>
    <r>
      <rPr>
        <sz val="11"/>
        <color theme="1"/>
        <rFont val="Calibri"/>
        <family val="2"/>
        <scheme val="minor"/>
      </rPr>
      <t xml:space="preserve"> Gewichtung </t>
    </r>
  </si>
  <si>
    <r>
      <rPr>
        <sz val="11"/>
        <color rgb="FFFF0000"/>
        <rFont val="Calibri"/>
        <family val="2"/>
        <scheme val="minor"/>
      </rPr>
      <t>WELT</t>
    </r>
    <r>
      <rPr>
        <sz val="11"/>
        <color theme="1"/>
        <rFont val="Calibri"/>
        <family val="2"/>
        <scheme val="minor"/>
      </rPr>
      <t xml:space="preserve"> US-Dollar-gewichtet </t>
    </r>
  </si>
  <si>
    <r>
      <rPr>
        <sz val="11"/>
        <color rgb="FFFF0000"/>
        <rFont val="Calibri"/>
        <family val="2"/>
        <scheme val="minor"/>
      </rPr>
      <t>WELT</t>
    </r>
    <r>
      <rPr>
        <sz val="11"/>
        <color theme="1"/>
        <rFont val="Calibri"/>
        <family val="2"/>
        <scheme val="minor"/>
      </rPr>
      <t xml:space="preserve"> gewichtet nach Kaufkraftparitäten </t>
    </r>
  </si>
  <si>
    <r>
      <t>DE&amp;AM</t>
    </r>
    <r>
      <rPr>
        <sz val="11"/>
        <rFont val="Calibri"/>
        <family val="2"/>
        <scheme val="minor"/>
      </rPr>
      <t xml:space="preserve"> erstes Jahr </t>
    </r>
  </si>
  <si>
    <r>
      <rPr>
        <sz val="11"/>
        <color rgb="FFFF0000"/>
        <rFont val="Calibri"/>
        <family val="2"/>
        <scheme val="minor"/>
      </rPr>
      <t xml:space="preserve">ÖFFI </t>
    </r>
    <r>
      <rPr>
        <sz val="11"/>
        <color theme="1"/>
        <rFont val="Calibri"/>
        <family val="2"/>
        <scheme val="minor"/>
      </rPr>
      <t xml:space="preserve">FN 6 </t>
    </r>
  </si>
  <si>
    <r>
      <rPr>
        <sz val="11"/>
        <color rgb="FFFF0000"/>
        <rFont val="Calibri"/>
        <family val="2"/>
        <scheme val="minor"/>
      </rPr>
      <t xml:space="preserve">ÖFFI </t>
    </r>
    <r>
      <rPr>
        <sz val="11"/>
        <rFont val="Calibri"/>
        <family val="2"/>
        <scheme val="minor"/>
      </rPr>
      <t xml:space="preserve">FN 7 </t>
    </r>
  </si>
  <si>
    <r>
      <rPr>
        <sz val="11"/>
        <color rgb="FFFF0000"/>
        <rFont val="Calibri"/>
        <family val="2"/>
        <scheme val="minor"/>
      </rPr>
      <t>DE</t>
    </r>
    <r>
      <rPr>
        <sz val="11"/>
        <color theme="1"/>
        <rFont val="Calibri"/>
        <family val="2"/>
        <scheme val="minor"/>
      </rPr>
      <t xml:space="preserve"> FN 2 Zusatz</t>
    </r>
  </si>
  <si>
    <t>Da die verwendungsseitige Zusammensetzung der Revisionen des BIP im Jahr 2023 noch aussteht, wird unterstellt, dass es sich um eine Anpassung der Vorratsveränderungen handelt.</t>
  </si>
  <si>
    <t>Frühjahrsgutachten 2024</t>
  </si>
  <si>
    <t xml:space="preserve">1 – Prognose des Sachverständigenrates. Differenz zur vorherigen Veröffentlichung in Prozentpunkten außer bei Einheit Tausend.  </t>
  </si>
  <si>
    <t>JG24:Gew</t>
  </si>
  <si>
    <t>JG24:BIP:2023</t>
  </si>
  <si>
    <t>JG24:BIP:2024</t>
  </si>
  <si>
    <t>JG24:BIP:2025</t>
  </si>
  <si>
    <t>JG24:VPI:2023</t>
  </si>
  <si>
    <t>JG24:VPI:2024</t>
  </si>
  <si>
    <t>JG24:VPI:2025</t>
  </si>
  <si>
    <t>JG24</t>
  </si>
  <si>
    <t>JG24:ALQ:2023</t>
  </si>
  <si>
    <t>JG24:ALQ:2024</t>
  </si>
  <si>
    <t>JG24:ALQ:2025</t>
  </si>
  <si>
    <t>JG24:2022</t>
  </si>
  <si>
    <t>JG24:2023</t>
  </si>
  <si>
    <t>JG24:2024</t>
  </si>
  <si>
    <t>JG24:2025</t>
  </si>
  <si>
    <t>JG 2024</t>
  </si>
  <si>
    <t>Jahresgutachten 2024</t>
  </si>
  <si>
    <t>Da die verwendungsseitige Zusammensetzung der Revisionen des BIP im 1. Halbjahr 2024 noch aussteht, wird unterstellt, dass es sich um eine Anpassung der Vorratsveränderungen handelt.</t>
  </si>
  <si>
    <t xml:space="preserve">Da die verwendungsseitige Zusammensetzung der Revisionen des BIP im 1. Halbjahr 2022 noch aussteht, wird unterstellt, dass es sich um eine Anpassung der Vorratsveränderungen handelt.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</si>
</sst>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0.0\ \ \ \ ;\–\ \ 0.0\ \ \ \ "/>
    <numFmt numFmtId="165" formatCode="0&quot;       &quot;;\–\ 0&quot;       &quot;"/>
    <numFmt numFmtId="166" formatCode="0.0"/>
    <numFmt numFmtId="167" formatCode="0.0\ \ ;\–\ \ 0.0\ \ "/>
    <numFmt numFmtId="168" formatCode="0.0_)"/>
    <numFmt numFmtId="169" formatCode="hh:mm\ AM/PM_)"/>
    <numFmt numFmtId="170" formatCode="\(0.0\)\ ;\(\–\ 0.0\)\ "/>
    <numFmt numFmtId="171" formatCode="#0.0"/>
    <numFmt numFmtId="172" formatCode="0\ \ \ \ ;\–\ \ 0.0\ "/>
    <numFmt numFmtId="173" formatCode="\(0.0\)\ ;\(\–\ \ 0.0\)\ "/>
    <numFmt numFmtId="174" formatCode="0.0\ ;\–\ \ 0.0\ "/>
    <numFmt numFmtId="175" formatCode="0.0;\–\ \ 0.0"/>
    <numFmt numFmtId="176" formatCode="0.0\ ;\–\ 0.0\ "/>
    <numFmt numFmtId="177" formatCode="#\ ##0.0\ \ \ \ \ "/>
    <numFmt numFmtId="178" formatCode="\(0.0\)\ \ ;\(\–\ \ 0.0\)\ \ "/>
    <numFmt numFmtId="179" formatCode="#,##0\ "/>
    <numFmt numFmtId="180" formatCode="\(0\)\ \ ;\(\–\ \ 0\)\ \ "/>
    <numFmt numFmtId="181" formatCode="0.0\ "/>
    <numFmt numFmtId="182" formatCode="#,##0.0\ ;\–\ #,##0.0\ "/>
    <numFmt numFmtId="183" formatCode="\(0.0\);\(\–\ 0.0\)"/>
    <numFmt numFmtId="184" formatCode="0.0\ \ \ ;\–\ 0.0\ \ \ "/>
    <numFmt numFmtId="185" formatCode="\+?0.0\ \ \ \ \ ;\–?0.0\ \ \ \ \ "/>
    <numFmt numFmtId="186" formatCode="#,##0\ \ \ \ "/>
    <numFmt numFmtId="187" formatCode="#\ ##0\ \ \ \ "/>
    <numFmt numFmtId="188" formatCode="\(0\);\(\–\ 0\)"/>
  </numFmts>
  <fonts count="27" x14ac:knownFonts="1">
    <font>
      <sz val="11"/>
      <color theme="1"/>
      <name val="Calibri"/>
      <family val="2"/>
      <scheme val="minor"/>
    </font>
    <font>
      <sz val="8"/>
      <name val="Arial"/>
      <family val="2"/>
    </font>
    <font>
      <sz val="8"/>
      <name val="Franklin Gothic Medium"/>
      <family val="2"/>
    </font>
    <font>
      <sz val="8"/>
      <name val="Franklin Gothic Book"/>
      <family val="2"/>
    </font>
    <font>
      <sz val="8"/>
      <name val="Calibri"/>
      <family val="2"/>
      <scheme val="minor"/>
    </font>
    <font>
      <sz val="8.5"/>
      <name val="Franklin Gothic Medium"/>
      <family val="2"/>
    </font>
    <font>
      <sz val="8.5"/>
      <name val="Franklin Gothic Book"/>
      <family val="2"/>
    </font>
    <font>
      <b/>
      <sz val="9"/>
      <name val="Arial"/>
      <family val="2"/>
    </font>
    <font>
      <sz val="10.5"/>
      <name val="Franklin Gothic Medium"/>
      <family val="2"/>
    </font>
    <font>
      <sz val="8"/>
      <color theme="0"/>
      <name val="Franklin Gothic Medium"/>
      <family val="2"/>
    </font>
    <font>
      <vertAlign val="superscript"/>
      <sz val="8"/>
      <color theme="0"/>
      <name val="Franklin Gothic Medium"/>
      <family val="2"/>
    </font>
    <font>
      <sz val="8"/>
      <color rgb="FFFF0000"/>
      <name val="Arial"/>
      <family val="2"/>
    </font>
    <font>
      <sz val="7.5"/>
      <name val="Franklin Gothic Book"/>
      <family val="2"/>
    </font>
    <font>
      <b/>
      <sz val="8"/>
      <name val="Arial"/>
      <family val="2"/>
    </font>
    <font>
      <vertAlign val="superscript"/>
      <sz val="8.5"/>
      <name val="Franklin Gothic Book"/>
      <family val="2"/>
    </font>
    <font>
      <sz val="8"/>
      <color rgb="FF000000"/>
      <name val="Tahoma"/>
      <family val="2"/>
    </font>
    <font>
      <sz val="8.5"/>
      <color theme="0"/>
      <name val="Franklin Gothic Medium"/>
      <family val="2"/>
    </font>
    <font>
      <vertAlign val="superscript"/>
      <sz val="8.5"/>
      <color theme="0"/>
      <name val="Franklin Gothic Medium"/>
      <family val="2"/>
    </font>
    <font>
      <sz val="8.5"/>
      <name val="Times New Roman"/>
      <family val="1"/>
    </font>
    <font>
      <vertAlign val="superscript"/>
      <sz val="8.5"/>
      <name val="Franklin Gothic Medium"/>
      <family val="2"/>
    </font>
    <font>
      <vertAlign val="superscript"/>
      <sz val="10.5"/>
      <name val="Franklin Gothic Medium"/>
      <family val="2"/>
    </font>
    <font>
      <b/>
      <sz val="11"/>
      <color theme="1"/>
      <name val="Calibri"/>
      <family val="2"/>
      <scheme val="minor"/>
    </font>
    <font>
      <sz val="8.5"/>
      <color theme="1"/>
      <name val="Franklin Gothic Book"/>
      <family val="2"/>
    </font>
    <font>
      <sz val="8.5"/>
      <color theme="1"/>
      <name val="Franklin Gothic Medium"/>
      <family val="2"/>
    </font>
    <font>
      <vertAlign val="superscript"/>
      <sz val="8.5"/>
      <color theme="1"/>
      <name val="Franklin Gothic Book"/>
      <family val="2"/>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rgb="FFE6E6E6"/>
        <bgColor indexed="64"/>
      </patternFill>
    </fill>
    <fill>
      <patternFill patternType="solid">
        <fgColor rgb="FF0062A3"/>
        <bgColor indexed="64"/>
      </patternFill>
    </fill>
    <fill>
      <patternFill patternType="solid">
        <fgColor rgb="FFFFFF00"/>
        <bgColor indexed="64"/>
      </patternFill>
    </fill>
    <fill>
      <patternFill patternType="solid">
        <fgColor theme="0" tint="-4.9989318521683403E-2"/>
        <bgColor indexed="64"/>
      </patternFill>
    </fill>
  </fills>
  <borders count="34">
    <border>
      <left/>
      <right/>
      <top/>
      <bottom/>
      <diagonal/>
    </border>
    <border>
      <left/>
      <right/>
      <top/>
      <bottom style="thin">
        <color rgb="FFBFBFBF"/>
      </bottom>
      <diagonal/>
    </border>
    <border>
      <left/>
      <right/>
      <top style="thin">
        <color rgb="FFBFBFBF"/>
      </top>
      <bottom style="thin">
        <color rgb="FFBFBFBF"/>
      </bottom>
      <diagonal/>
    </border>
    <border>
      <left/>
      <right/>
      <top style="thin">
        <color rgb="FFBFBFBF"/>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thin">
        <color auto="1"/>
      </top>
      <bottom/>
      <diagonal/>
    </border>
    <border>
      <left/>
      <right/>
      <top/>
      <bottom style="thin">
        <color auto="1"/>
      </bottom>
      <diagonal/>
    </border>
    <border>
      <left/>
      <right/>
      <top style="thin">
        <color indexed="64"/>
      </top>
      <bottom/>
      <diagonal/>
    </border>
    <border>
      <left/>
      <right/>
      <top style="thin">
        <color auto="1"/>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right/>
      <top style="thin">
        <color theme="0" tint="-0.24994659260841701"/>
      </top>
      <bottom style="thin">
        <color auto="1"/>
      </bottom>
      <diagonal/>
    </border>
    <border>
      <left/>
      <right/>
      <top style="thin">
        <color theme="0"/>
      </top>
      <bottom style="thin">
        <color theme="0"/>
      </bottom>
      <diagonal/>
    </border>
    <border>
      <left/>
      <right/>
      <top style="thin">
        <color rgb="FFBFBFBF"/>
      </top>
      <bottom style="thin">
        <color indexed="64"/>
      </bottom>
      <diagonal/>
    </border>
    <border>
      <left style="thin">
        <color theme="0"/>
      </left>
      <right style="thin">
        <color theme="0"/>
      </right>
      <top/>
      <bottom/>
      <diagonal/>
    </border>
    <border>
      <left/>
      <right/>
      <top style="thin">
        <color theme="0"/>
      </top>
      <bottom style="thin">
        <color theme="0" tint="-0.24994659260841701"/>
      </bottom>
      <diagonal/>
    </border>
    <border>
      <left style="thin">
        <color theme="0" tint="-0.24994659260841701"/>
      </left>
      <right/>
      <top style="thin">
        <color theme="0"/>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style="thin">
        <color auto="1"/>
      </bottom>
      <diagonal/>
    </border>
    <border>
      <left/>
      <right/>
      <top/>
      <bottom style="thin">
        <color theme="0"/>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1" fillId="0" borderId="0"/>
  </cellStyleXfs>
  <cellXfs count="246">
    <xf numFmtId="0" fontId="0" fillId="0" borderId="0" xfId="0"/>
    <xf numFmtId="166" fontId="0" fillId="0" borderId="0" xfId="0" applyNumberFormat="1"/>
    <xf numFmtId="0" fontId="0" fillId="4" borderId="0" xfId="0" applyFill="1"/>
    <xf numFmtId="168" fontId="8" fillId="0" borderId="0" xfId="1" quotePrefix="1" applyNumberFormat="1" applyFont="1" applyAlignment="1" applyProtection="1">
      <alignment horizontal="left"/>
      <protection hidden="1"/>
    </xf>
    <xf numFmtId="168" fontId="7" fillId="0" borderId="0" xfId="1" quotePrefix="1" applyNumberFormat="1" applyFont="1" applyAlignment="1" applyProtection="1">
      <alignment horizontal="left"/>
      <protection hidden="1"/>
    </xf>
    <xf numFmtId="0" fontId="1" fillId="0" borderId="0" xfId="1" applyProtection="1">
      <protection hidden="1"/>
    </xf>
    <xf numFmtId="169" fontId="1" fillId="0" borderId="0" xfId="1" applyNumberFormat="1" applyProtection="1">
      <protection hidden="1"/>
    </xf>
    <xf numFmtId="168" fontId="1" fillId="0" borderId="0" xfId="1" applyNumberFormat="1" applyProtection="1">
      <protection hidden="1"/>
    </xf>
    <xf numFmtId="49" fontId="5" fillId="0" borderId="4" xfId="1" quotePrefix="1" applyNumberFormat="1" applyFont="1" applyBorder="1" applyAlignment="1" applyProtection="1">
      <alignment horizontal="left"/>
      <protection hidden="1"/>
    </xf>
    <xf numFmtId="164" fontId="2" fillId="0" borderId="1" xfId="1" applyNumberFormat="1" applyFont="1" applyBorder="1" applyProtection="1">
      <protection hidden="1"/>
    </xf>
    <xf numFmtId="164" fontId="2" fillId="2" borderId="1" xfId="1" applyNumberFormat="1" applyFont="1" applyFill="1" applyBorder="1" applyProtection="1">
      <protection hidden="1"/>
    </xf>
    <xf numFmtId="49" fontId="6" fillId="0" borderId="5" xfId="1" quotePrefix="1" applyNumberFormat="1" applyFont="1" applyBorder="1" applyAlignment="1" applyProtection="1">
      <alignment horizontal="left" indent="1"/>
      <protection hidden="1"/>
    </xf>
    <xf numFmtId="164" fontId="3" fillId="0" borderId="2" xfId="1" applyNumberFormat="1" applyFont="1" applyBorder="1" applyProtection="1">
      <protection hidden="1"/>
    </xf>
    <xf numFmtId="164" fontId="3" fillId="2" borderId="2" xfId="1" applyNumberFormat="1" applyFont="1" applyFill="1" applyBorder="1" applyProtection="1">
      <protection hidden="1"/>
    </xf>
    <xf numFmtId="170" fontId="3" fillId="2" borderId="2" xfId="1" applyNumberFormat="1" applyFont="1" applyFill="1" applyBorder="1" applyProtection="1">
      <protection hidden="1"/>
    </xf>
    <xf numFmtId="49" fontId="5" fillId="0" borderId="5" xfId="1" quotePrefix="1" applyNumberFormat="1" applyFont="1" applyBorder="1" applyAlignment="1" applyProtection="1">
      <alignment horizontal="left"/>
      <protection hidden="1"/>
    </xf>
    <xf numFmtId="164" fontId="2" fillId="0" borderId="2" xfId="1" applyNumberFormat="1" applyFont="1" applyBorder="1" applyProtection="1">
      <protection hidden="1"/>
    </xf>
    <xf numFmtId="164" fontId="2" fillId="2" borderId="2" xfId="1" applyNumberFormat="1" applyFont="1" applyFill="1" applyBorder="1" applyProtection="1">
      <protection hidden="1"/>
    </xf>
    <xf numFmtId="165" fontId="2" fillId="0" borderId="2" xfId="1" applyNumberFormat="1" applyFont="1" applyBorder="1" applyProtection="1">
      <protection hidden="1"/>
    </xf>
    <xf numFmtId="49" fontId="6" fillId="0" borderId="5" xfId="1" quotePrefix="1" applyNumberFormat="1" applyFont="1" applyBorder="1" applyAlignment="1" applyProtection="1">
      <alignment horizontal="left"/>
      <protection hidden="1"/>
    </xf>
    <xf numFmtId="165" fontId="3" fillId="0" borderId="2" xfId="1" applyNumberFormat="1" applyFont="1" applyBorder="1" applyProtection="1">
      <protection hidden="1"/>
    </xf>
    <xf numFmtId="167" fontId="3" fillId="0" borderId="2" xfId="1" applyNumberFormat="1" applyFont="1" applyBorder="1" applyAlignment="1" applyProtection="1">
      <alignment horizontal="right" indent="1"/>
      <protection hidden="1"/>
    </xf>
    <xf numFmtId="167" fontId="3" fillId="2" borderId="2" xfId="1" applyNumberFormat="1" applyFont="1" applyFill="1" applyBorder="1" applyAlignment="1" applyProtection="1">
      <alignment horizontal="right" indent="1"/>
      <protection hidden="1"/>
    </xf>
    <xf numFmtId="49" fontId="6" fillId="0" borderId="6" xfId="1" quotePrefix="1" applyNumberFormat="1" applyFont="1" applyBorder="1" applyAlignment="1" applyProtection="1">
      <alignment horizontal="left" indent="1"/>
      <protection hidden="1"/>
    </xf>
    <xf numFmtId="164" fontId="3" fillId="0" borderId="3" xfId="1" applyNumberFormat="1" applyFont="1" applyBorder="1" applyProtection="1">
      <protection hidden="1"/>
    </xf>
    <xf numFmtId="164" fontId="3" fillId="2" borderId="3" xfId="1" applyNumberFormat="1" applyFont="1" applyFill="1" applyBorder="1" applyProtection="1">
      <protection hidden="1"/>
    </xf>
    <xf numFmtId="167" fontId="3" fillId="0" borderId="3" xfId="1" applyNumberFormat="1" applyFont="1" applyBorder="1" applyAlignment="1" applyProtection="1">
      <alignment horizontal="right" indent="1"/>
      <protection hidden="1"/>
    </xf>
    <xf numFmtId="167" fontId="3" fillId="2" borderId="3" xfId="1" applyNumberFormat="1" applyFont="1" applyFill="1" applyBorder="1" applyAlignment="1" applyProtection="1">
      <alignment horizontal="right" indent="1"/>
      <protection hidden="1"/>
    </xf>
    <xf numFmtId="171" fontId="3" fillId="0" borderId="7" xfId="1" quotePrefix="1" applyNumberFormat="1" applyFont="1" applyBorder="1" applyAlignment="1" applyProtection="1">
      <alignment horizontal="left" vertical="center" indent="1"/>
      <protection hidden="1"/>
    </xf>
    <xf numFmtId="0" fontId="0" fillId="0" borderId="9" xfId="0" applyBorder="1" applyProtection="1">
      <protection hidden="1"/>
    </xf>
    <xf numFmtId="171" fontId="12" fillId="0" borderId="8" xfId="1" quotePrefix="1" applyNumberFormat="1" applyFont="1" applyBorder="1" applyAlignment="1" applyProtection="1">
      <alignment horizontal="left" vertical="top"/>
      <protection hidden="1"/>
    </xf>
    <xf numFmtId="17" fontId="0" fillId="0" borderId="0" xfId="0" quotePrefix="1" applyNumberFormat="1"/>
    <xf numFmtId="171" fontId="3" fillId="0" borderId="10" xfId="1" quotePrefix="1" applyNumberFormat="1" applyFont="1" applyBorder="1" applyAlignment="1" applyProtection="1">
      <alignment horizontal="left" vertical="center" indent="1"/>
      <protection hidden="1"/>
    </xf>
    <xf numFmtId="170" fontId="2" fillId="2" borderId="1" xfId="1" applyNumberFormat="1" applyFont="1" applyFill="1" applyBorder="1" applyAlignment="1" applyProtection="1">
      <alignment horizontal="right" indent="1"/>
      <protection hidden="1"/>
    </xf>
    <xf numFmtId="170" fontId="3" fillId="2" borderId="2" xfId="1" applyNumberFormat="1" applyFont="1" applyFill="1" applyBorder="1" applyAlignment="1" applyProtection="1">
      <alignment horizontal="right" indent="1"/>
      <protection hidden="1"/>
    </xf>
    <xf numFmtId="170" fontId="2" fillId="2" borderId="2" xfId="1" applyNumberFormat="1" applyFont="1" applyFill="1" applyBorder="1" applyAlignment="1" applyProtection="1">
      <alignment horizontal="right" indent="1"/>
      <protection hidden="1"/>
    </xf>
    <xf numFmtId="164" fontId="3" fillId="2" borderId="0" xfId="1" applyNumberFormat="1" applyFont="1" applyFill="1" applyBorder="1" applyProtection="1">
      <protection hidden="1"/>
    </xf>
    <xf numFmtId="167" fontId="3" fillId="0" borderId="2" xfId="1" applyNumberFormat="1" applyFont="1" applyBorder="1" applyAlignment="1" applyProtection="1">
      <alignment horizontal="right" indent="2"/>
      <protection hidden="1"/>
    </xf>
    <xf numFmtId="0" fontId="21" fillId="0" borderId="0" xfId="0" applyFont="1"/>
    <xf numFmtId="170" fontId="3" fillId="2" borderId="23" xfId="1" applyNumberFormat="1" applyFont="1" applyFill="1" applyBorder="1" applyAlignment="1" applyProtection="1">
      <alignment horizontal="right" indent="1"/>
      <protection hidden="1"/>
    </xf>
    <xf numFmtId="171" fontId="3" fillId="0" borderId="0" xfId="1" quotePrefix="1" applyNumberFormat="1" applyFont="1" applyBorder="1" applyAlignment="1" applyProtection="1">
      <alignment horizontal="left" vertical="center" indent="1"/>
      <protection hidden="1"/>
    </xf>
    <xf numFmtId="168" fontId="7" fillId="0" borderId="0" xfId="1" quotePrefix="1" applyNumberFormat="1" applyFont="1" applyAlignment="1" applyProtection="1">
      <protection hidden="1"/>
    </xf>
    <xf numFmtId="0" fontId="0" fillId="0" borderId="0" xfId="0" applyProtection="1">
      <protection hidden="1"/>
    </xf>
    <xf numFmtId="49" fontId="16" fillId="3" borderId="18" xfId="0" quotePrefix="1" applyNumberFormat="1" applyFont="1" applyFill="1" applyBorder="1" applyAlignment="1" applyProtection="1">
      <alignment horizontal="center" vertical="center" wrapText="1"/>
      <protection hidden="1"/>
    </xf>
    <xf numFmtId="0" fontId="16" fillId="3" borderId="18" xfId="0" quotePrefix="1" applyNumberFormat="1" applyFont="1" applyFill="1" applyBorder="1" applyAlignment="1" applyProtection="1">
      <alignment horizontal="center" vertical="center" wrapText="1"/>
      <protection hidden="1"/>
    </xf>
    <xf numFmtId="0" fontId="5" fillId="0" borderId="4" xfId="1" quotePrefix="1" applyFont="1" applyBorder="1" applyAlignment="1" applyProtection="1">
      <alignment horizontal="left" vertical="center"/>
      <protection hidden="1"/>
    </xf>
    <xf numFmtId="182" fontId="5" fillId="0" borderId="4" xfId="1" applyNumberFormat="1" applyFont="1" applyBorder="1" applyAlignment="1" applyProtection="1">
      <alignment vertical="center"/>
      <protection hidden="1"/>
    </xf>
    <xf numFmtId="182" fontId="5" fillId="2" borderId="4" xfId="1" applyNumberFormat="1" applyFont="1" applyFill="1" applyBorder="1" applyAlignment="1" applyProtection="1">
      <alignment vertical="center"/>
      <protection hidden="1"/>
    </xf>
    <xf numFmtId="183" fontId="5" fillId="2" borderId="5" xfId="1" applyNumberFormat="1" applyFont="1" applyFill="1" applyBorder="1" applyAlignment="1" applyProtection="1">
      <alignment horizontal="right" vertical="center" indent="1"/>
      <protection hidden="1"/>
    </xf>
    <xf numFmtId="183" fontId="5" fillId="2" borderId="4" xfId="1" applyNumberFormat="1" applyFont="1" applyFill="1" applyBorder="1" applyAlignment="1" applyProtection="1">
      <alignment horizontal="right" vertical="center" indent="1"/>
      <protection hidden="1"/>
    </xf>
    <xf numFmtId="184" fontId="5" fillId="2" borderId="32" xfId="1" applyNumberFormat="1" applyFont="1" applyFill="1" applyBorder="1" applyAlignment="1" applyProtection="1">
      <alignment horizontal="right" vertical="center" indent="1"/>
      <protection hidden="1"/>
    </xf>
    <xf numFmtId="183" fontId="5" fillId="2" borderId="4" xfId="1" applyNumberFormat="1" applyFont="1" applyFill="1" applyBorder="1" applyAlignment="1" applyProtection="1">
      <alignment horizontal="right" vertical="center" indent="2"/>
      <protection hidden="1"/>
    </xf>
    <xf numFmtId="184" fontId="5" fillId="2" borderId="4" xfId="1" applyNumberFormat="1" applyFont="1" applyFill="1" applyBorder="1" applyAlignment="1" applyProtection="1">
      <alignment horizontal="right" vertical="center" indent="1"/>
      <protection hidden="1"/>
    </xf>
    <xf numFmtId="49" fontId="6" fillId="0" borderId="5" xfId="1" quotePrefix="1" applyNumberFormat="1" applyFont="1" applyBorder="1" applyAlignment="1" applyProtection="1">
      <alignment horizontal="left" vertical="center" indent="1"/>
      <protection hidden="1"/>
    </xf>
    <xf numFmtId="182" fontId="6" fillId="0" borderId="5" xfId="1" applyNumberFormat="1" applyFont="1" applyBorder="1" applyAlignment="1" applyProtection="1">
      <alignment vertical="center"/>
      <protection hidden="1"/>
    </xf>
    <xf numFmtId="182" fontId="6" fillId="2" borderId="5" xfId="1" applyNumberFormat="1" applyFont="1" applyFill="1" applyBorder="1" applyAlignment="1" applyProtection="1">
      <alignment vertical="center"/>
      <protection hidden="1"/>
    </xf>
    <xf numFmtId="183" fontId="6" fillId="2" borderId="5" xfId="1" applyNumberFormat="1" applyFont="1" applyFill="1" applyBorder="1" applyAlignment="1" applyProtection="1">
      <alignment horizontal="right" vertical="center" indent="1"/>
      <protection hidden="1"/>
    </xf>
    <xf numFmtId="184" fontId="6" fillId="2" borderId="27" xfId="1" applyNumberFormat="1" applyFont="1" applyFill="1" applyBorder="1" applyAlignment="1" applyProtection="1">
      <alignment horizontal="right" vertical="center" indent="1"/>
      <protection hidden="1"/>
    </xf>
    <xf numFmtId="183" fontId="6" fillId="2" borderId="5" xfId="1" applyNumberFormat="1" applyFont="1" applyFill="1" applyBorder="1" applyAlignment="1" applyProtection="1">
      <alignment horizontal="right" vertical="center" indent="2"/>
      <protection hidden="1"/>
    </xf>
    <xf numFmtId="184" fontId="6" fillId="2" borderId="5" xfId="1" applyNumberFormat="1" applyFont="1" applyFill="1" applyBorder="1" applyAlignment="1" applyProtection="1">
      <alignment horizontal="right" vertical="center" indent="1"/>
      <protection hidden="1"/>
    </xf>
    <xf numFmtId="182" fontId="6" fillId="0" borderId="5" xfId="1" applyNumberFormat="1" applyFont="1" applyBorder="1" applyAlignment="1" applyProtection="1">
      <alignment horizontal="right" vertical="center" indent="1"/>
      <protection hidden="1"/>
    </xf>
    <xf numFmtId="182" fontId="6" fillId="2" borderId="5" xfId="1" applyNumberFormat="1" applyFont="1" applyFill="1" applyBorder="1" applyAlignment="1" applyProtection="1">
      <alignment horizontal="right" vertical="center" indent="1"/>
      <protection hidden="1"/>
    </xf>
    <xf numFmtId="0" fontId="5" fillId="0" borderId="5" xfId="1" quotePrefix="1" applyFont="1" applyBorder="1" applyAlignment="1" applyProtection="1">
      <alignment horizontal="left" vertical="center"/>
      <protection hidden="1"/>
    </xf>
    <xf numFmtId="182" fontId="5" fillId="0" borderId="5" xfId="1" applyNumberFormat="1" applyFont="1" applyBorder="1" applyAlignment="1" applyProtection="1">
      <alignment horizontal="right" vertical="center" indent="1"/>
      <protection hidden="1"/>
    </xf>
    <xf numFmtId="182" fontId="5" fillId="2" borderId="5" xfId="1" applyNumberFormat="1" applyFont="1" applyFill="1" applyBorder="1" applyAlignment="1" applyProtection="1">
      <alignment horizontal="right" vertical="center" indent="1"/>
      <protection hidden="1"/>
    </xf>
    <xf numFmtId="184" fontId="5" fillId="2" borderId="27" xfId="1" applyNumberFormat="1" applyFont="1" applyFill="1" applyBorder="1" applyAlignment="1" applyProtection="1">
      <alignment horizontal="right" vertical="center" indent="1"/>
      <protection hidden="1"/>
    </xf>
    <xf numFmtId="183" fontId="5" fillId="2" borderId="5" xfId="1" applyNumberFormat="1" applyFont="1" applyFill="1" applyBorder="1" applyAlignment="1" applyProtection="1">
      <alignment horizontal="right" vertical="center" indent="2"/>
      <protection hidden="1"/>
    </xf>
    <xf numFmtId="184" fontId="5" fillId="2" borderId="5" xfId="1" applyNumberFormat="1" applyFont="1" applyFill="1" applyBorder="1" applyAlignment="1" applyProtection="1">
      <alignment horizontal="right" vertical="center" indent="1"/>
      <protection hidden="1"/>
    </xf>
    <xf numFmtId="167" fontId="5" fillId="2" borderId="27" xfId="1" quotePrefix="1" applyNumberFormat="1" applyFont="1" applyFill="1" applyBorder="1" applyAlignment="1" applyProtection="1">
      <alignment horizontal="right" vertical="center" indent="4"/>
      <protection hidden="1"/>
    </xf>
    <xf numFmtId="167" fontId="5" fillId="2" borderId="5" xfId="1" quotePrefix="1" applyNumberFormat="1" applyFont="1" applyFill="1" applyBorder="1" applyAlignment="1" applyProtection="1">
      <alignment horizontal="right" vertical="center" indent="4"/>
      <protection hidden="1"/>
    </xf>
    <xf numFmtId="185" fontId="6" fillId="2" borderId="5" xfId="1" applyNumberFormat="1" applyFont="1" applyFill="1" applyBorder="1" applyAlignment="1" applyProtection="1">
      <alignment horizontal="right" vertical="center" indent="1"/>
      <protection hidden="1"/>
    </xf>
    <xf numFmtId="167" fontId="5" fillId="2" borderId="27" xfId="1" quotePrefix="1" applyNumberFormat="1" applyFont="1" applyFill="1" applyBorder="1" applyAlignment="1" applyProtection="1">
      <alignment horizontal="right" vertical="center" indent="3"/>
      <protection hidden="1"/>
    </xf>
    <xf numFmtId="167" fontId="5" fillId="2" borderId="5" xfId="1" quotePrefix="1" applyNumberFormat="1" applyFont="1" applyFill="1" applyBorder="1" applyAlignment="1" applyProtection="1">
      <alignment horizontal="right" vertical="center" indent="3"/>
      <protection hidden="1"/>
    </xf>
    <xf numFmtId="170" fontId="6" fillId="2" borderId="5" xfId="1" applyNumberFormat="1" applyFont="1" applyFill="1" applyBorder="1" applyAlignment="1" applyProtection="1">
      <alignment horizontal="right" vertical="center" indent="1"/>
      <protection hidden="1"/>
    </xf>
    <xf numFmtId="167" fontId="6" fillId="2" borderId="27" xfId="1" quotePrefix="1" applyNumberFormat="1" applyFont="1" applyFill="1" applyBorder="1" applyAlignment="1" applyProtection="1">
      <alignment horizontal="right" vertical="center" indent="4"/>
      <protection hidden="1"/>
    </xf>
    <xf numFmtId="167" fontId="6" fillId="2" borderId="5" xfId="1" quotePrefix="1" applyNumberFormat="1" applyFont="1" applyFill="1" applyBorder="1" applyAlignment="1" applyProtection="1">
      <alignment horizontal="right" vertical="center" indent="4"/>
      <protection hidden="1"/>
    </xf>
    <xf numFmtId="49" fontId="6" fillId="0" borderId="6" xfId="1" quotePrefix="1" applyNumberFormat="1" applyFont="1" applyBorder="1" applyAlignment="1" applyProtection="1">
      <alignment horizontal="left" vertical="center" indent="1"/>
      <protection hidden="1"/>
    </xf>
    <xf numFmtId="49" fontId="6" fillId="0" borderId="21" xfId="1" quotePrefix="1" applyNumberFormat="1" applyFont="1" applyBorder="1" applyAlignment="1" applyProtection="1">
      <alignment horizontal="left" vertical="center" indent="1"/>
      <protection hidden="1"/>
    </xf>
    <xf numFmtId="182" fontId="6" fillId="0" borderId="21" xfId="1" applyNumberFormat="1" applyFont="1" applyBorder="1" applyAlignment="1" applyProtection="1">
      <alignment horizontal="right" vertical="center" indent="1"/>
      <protection hidden="1"/>
    </xf>
    <xf numFmtId="182" fontId="6" fillId="2" borderId="21" xfId="1" applyNumberFormat="1" applyFont="1" applyFill="1" applyBorder="1" applyAlignment="1" applyProtection="1">
      <alignment horizontal="right" vertical="center" indent="1"/>
      <protection hidden="1"/>
    </xf>
    <xf numFmtId="170" fontId="6" fillId="2" borderId="21" xfId="1" applyNumberFormat="1" applyFont="1" applyFill="1" applyBorder="1" applyAlignment="1" applyProtection="1">
      <alignment horizontal="right" vertical="center" indent="1"/>
      <protection hidden="1"/>
    </xf>
    <xf numFmtId="167" fontId="6" fillId="2" borderId="29" xfId="1" quotePrefix="1" applyNumberFormat="1" applyFont="1" applyFill="1" applyBorder="1" applyAlignment="1" applyProtection="1">
      <alignment horizontal="right" vertical="center" indent="4"/>
      <protection hidden="1"/>
    </xf>
    <xf numFmtId="167" fontId="6" fillId="2" borderId="21" xfId="1" quotePrefix="1" applyNumberFormat="1" applyFont="1" applyFill="1" applyBorder="1" applyAlignment="1" applyProtection="1">
      <alignment horizontal="right" vertical="center" indent="4"/>
      <protection hidden="1"/>
    </xf>
    <xf numFmtId="0" fontId="12" fillId="0" borderId="0" xfId="1" quotePrefix="1" applyFont="1" applyAlignment="1" applyProtection="1">
      <alignment horizontal="left"/>
      <protection hidden="1"/>
    </xf>
    <xf numFmtId="168" fontId="16" fillId="3" borderId="0" xfId="1" quotePrefix="1" applyNumberFormat="1" applyFont="1" applyFill="1" applyBorder="1" applyAlignment="1" applyProtection="1">
      <alignment horizontal="center" vertical="center" wrapText="1"/>
      <protection hidden="1"/>
    </xf>
    <xf numFmtId="0" fontId="16" fillId="3" borderId="19" xfId="0" quotePrefix="1" applyNumberFormat="1" applyFont="1" applyFill="1" applyBorder="1" applyAlignment="1" applyProtection="1">
      <alignment horizontal="center" vertical="center" wrapText="1"/>
      <protection hidden="1"/>
    </xf>
    <xf numFmtId="0" fontId="0" fillId="0" borderId="4" xfId="0" applyBorder="1" applyProtection="1">
      <protection hidden="1"/>
    </xf>
    <xf numFmtId="0" fontId="22" fillId="0" borderId="5" xfId="0" applyFont="1" applyBorder="1" applyProtection="1">
      <protection hidden="1"/>
    </xf>
    <xf numFmtId="184" fontId="6" fillId="2" borderId="32" xfId="1" applyNumberFormat="1" applyFont="1" applyFill="1" applyBorder="1" applyAlignment="1" applyProtection="1">
      <alignment horizontal="right" vertical="center" indent="1"/>
      <protection hidden="1"/>
    </xf>
    <xf numFmtId="183" fontId="6" fillId="2" borderId="4" xfId="1" applyNumberFormat="1" applyFont="1" applyFill="1" applyBorder="1" applyAlignment="1" applyProtection="1">
      <alignment horizontal="right" vertical="center" indent="2"/>
      <protection hidden="1"/>
    </xf>
    <xf numFmtId="184" fontId="6" fillId="2" borderId="4" xfId="1" applyNumberFormat="1" applyFont="1" applyFill="1" applyBorder="1" applyAlignment="1" applyProtection="1">
      <alignment horizontal="right" vertical="center" indent="1"/>
      <protection hidden="1"/>
    </xf>
    <xf numFmtId="0" fontId="22" fillId="0" borderId="5" xfId="0" applyFont="1" applyBorder="1" applyAlignment="1" applyProtection="1">
      <alignment horizontal="left" indent="1"/>
      <protection hidden="1"/>
    </xf>
    <xf numFmtId="0" fontId="22" fillId="0" borderId="5" xfId="0" applyFont="1" applyBorder="1" applyAlignment="1" applyProtection="1">
      <alignment horizontal="left" indent="2"/>
      <protection hidden="1"/>
    </xf>
    <xf numFmtId="184" fontId="6" fillId="0" borderId="32" xfId="1" applyNumberFormat="1" applyFont="1" applyFill="1" applyBorder="1" applyAlignment="1" applyProtection="1">
      <alignment horizontal="right" vertical="center" indent="1"/>
      <protection hidden="1"/>
    </xf>
    <xf numFmtId="183" fontId="6" fillId="0" borderId="4" xfId="1" applyNumberFormat="1" applyFont="1" applyFill="1" applyBorder="1" applyAlignment="1" applyProtection="1">
      <alignment horizontal="right" vertical="center" indent="2"/>
      <protection hidden="1"/>
    </xf>
    <xf numFmtId="184" fontId="6" fillId="0" borderId="4" xfId="1" applyNumberFormat="1" applyFont="1" applyFill="1" applyBorder="1" applyAlignment="1" applyProtection="1">
      <alignment horizontal="right" vertical="center" indent="1"/>
      <protection hidden="1"/>
    </xf>
    <xf numFmtId="0" fontId="23" fillId="0" borderId="5" xfId="0" applyFont="1" applyBorder="1" applyProtection="1">
      <protection hidden="1"/>
    </xf>
    <xf numFmtId="0" fontId="0" fillId="0" borderId="28" xfId="0" applyBorder="1" applyProtection="1">
      <protection hidden="1"/>
    </xf>
    <xf numFmtId="0" fontId="0" fillId="0" borderId="0" xfId="0" applyBorder="1" applyProtection="1">
      <protection hidden="1"/>
    </xf>
    <xf numFmtId="183" fontId="6" fillId="2" borderId="27" xfId="1" applyNumberFormat="1" applyFont="1" applyFill="1" applyBorder="1" applyAlignment="1" applyProtection="1">
      <alignment horizontal="right" vertical="center" indent="2"/>
      <protection hidden="1"/>
    </xf>
    <xf numFmtId="0" fontId="22" fillId="0" borderId="21" xfId="0" applyFont="1" applyBorder="1" applyProtection="1">
      <protection hidden="1"/>
    </xf>
    <xf numFmtId="183" fontId="6" fillId="2" borderId="21" xfId="1" applyNumberFormat="1" applyFont="1" applyFill="1" applyBorder="1" applyAlignment="1" applyProtection="1">
      <alignment horizontal="right" vertical="center" indent="1"/>
      <protection hidden="1"/>
    </xf>
    <xf numFmtId="183" fontId="6" fillId="2" borderId="29" xfId="1" applyNumberFormat="1" applyFont="1" applyFill="1" applyBorder="1" applyAlignment="1" applyProtection="1">
      <alignment horizontal="right" vertical="center" indent="2"/>
      <protection hidden="1"/>
    </xf>
    <xf numFmtId="183" fontId="6" fillId="2" borderId="21" xfId="1" applyNumberFormat="1" applyFont="1" applyFill="1" applyBorder="1" applyAlignment="1" applyProtection="1">
      <alignment horizontal="right" vertical="center" indent="2"/>
      <protection hidden="1"/>
    </xf>
    <xf numFmtId="171" fontId="6" fillId="0" borderId="0" xfId="1" quotePrefix="1" applyNumberFormat="1" applyFont="1" applyAlignment="1" applyProtection="1">
      <alignment horizontal="left"/>
      <protection hidden="1"/>
    </xf>
    <xf numFmtId="49" fontId="16" fillId="3" borderId="15" xfId="0" quotePrefix="1" applyNumberFormat="1" applyFont="1" applyFill="1" applyBorder="1" applyAlignment="1" applyProtection="1">
      <alignment horizontal="center" vertical="center" wrapText="1"/>
      <protection hidden="1"/>
    </xf>
    <xf numFmtId="0" fontId="16" fillId="3" borderId="15" xfId="0" quotePrefix="1" applyNumberFormat="1" applyFont="1" applyFill="1" applyBorder="1" applyAlignment="1" applyProtection="1">
      <alignment horizontal="center" vertical="center" wrapText="1"/>
      <protection hidden="1"/>
    </xf>
    <xf numFmtId="0" fontId="16" fillId="3" borderId="16" xfId="0" quotePrefix="1" applyNumberFormat="1" applyFont="1" applyFill="1" applyBorder="1" applyAlignment="1" applyProtection="1">
      <alignment horizontal="center" vertical="center" wrapText="1"/>
      <protection hidden="1"/>
    </xf>
    <xf numFmtId="0" fontId="5" fillId="0" borderId="4" xfId="1" quotePrefix="1" applyFont="1" applyBorder="1" applyAlignment="1" applyProtection="1">
      <alignment horizontal="left"/>
      <protection hidden="1"/>
    </xf>
    <xf numFmtId="177" fontId="5" fillId="0" borderId="4" xfId="1" applyNumberFormat="1" applyFont="1" applyBorder="1" applyAlignment="1" applyProtection="1">
      <alignment horizontal="center"/>
      <protection hidden="1"/>
    </xf>
    <xf numFmtId="176" fontId="5" fillId="0" borderId="4" xfId="1" applyNumberFormat="1" applyFont="1" applyBorder="1" applyProtection="1">
      <protection hidden="1"/>
    </xf>
    <xf numFmtId="176" fontId="5" fillId="2" borderId="4" xfId="1" applyNumberFormat="1" applyFont="1" applyFill="1" applyBorder="1" applyProtection="1">
      <protection hidden="1"/>
    </xf>
    <xf numFmtId="178" fontId="5" fillId="2" borderId="4" xfId="1" applyNumberFormat="1" applyFont="1" applyFill="1" applyBorder="1" applyProtection="1">
      <protection hidden="1"/>
    </xf>
    <xf numFmtId="178" fontId="5" fillId="2" borderId="4" xfId="1" applyNumberFormat="1" applyFont="1" applyFill="1" applyBorder="1" applyAlignment="1" applyProtection="1">
      <alignment horizontal="right"/>
      <protection hidden="1"/>
    </xf>
    <xf numFmtId="49" fontId="6" fillId="0" borderId="5" xfId="1" quotePrefix="1" applyNumberFormat="1" applyFont="1" applyBorder="1" applyAlignment="1" applyProtection="1">
      <alignment horizontal="left" indent="2"/>
      <protection hidden="1"/>
    </xf>
    <xf numFmtId="177" fontId="6" fillId="0" borderId="5" xfId="1" applyNumberFormat="1" applyFont="1" applyBorder="1" applyAlignment="1" applyProtection="1">
      <alignment horizontal="center"/>
      <protection hidden="1"/>
    </xf>
    <xf numFmtId="176" fontId="6" fillId="0" borderId="5" xfId="1" applyNumberFormat="1" applyFont="1" applyBorder="1" applyProtection="1">
      <protection hidden="1"/>
    </xf>
    <xf numFmtId="176" fontId="6" fillId="2" borderId="5" xfId="1" applyNumberFormat="1" applyFont="1" applyFill="1" applyBorder="1" applyProtection="1">
      <protection hidden="1"/>
    </xf>
    <xf numFmtId="178" fontId="6" fillId="2" borderId="5" xfId="1" applyNumberFormat="1" applyFont="1" applyFill="1" applyBorder="1" applyProtection="1">
      <protection hidden="1"/>
    </xf>
    <xf numFmtId="178" fontId="6" fillId="2" borderId="5" xfId="1" applyNumberFormat="1" applyFont="1" applyFill="1" applyBorder="1" applyAlignment="1" applyProtection="1">
      <alignment horizontal="right"/>
      <protection hidden="1"/>
    </xf>
    <xf numFmtId="49" fontId="6" fillId="0" borderId="5" xfId="1" quotePrefix="1" applyNumberFormat="1" applyFont="1" applyBorder="1" applyAlignment="1" applyProtection="1">
      <alignment horizontal="left" indent="3"/>
      <protection hidden="1"/>
    </xf>
    <xf numFmtId="0" fontId="6" fillId="0" borderId="5" xfId="1" quotePrefix="1" applyFont="1" applyBorder="1" applyAlignment="1" applyProtection="1">
      <alignment horizontal="left" indent="3"/>
      <protection hidden="1"/>
    </xf>
    <xf numFmtId="177" fontId="6" fillId="0" borderId="6" xfId="1" applyNumberFormat="1" applyFont="1" applyBorder="1" applyAlignment="1" applyProtection="1">
      <alignment horizontal="center" vertical="center" wrapText="1"/>
      <protection hidden="1"/>
    </xf>
    <xf numFmtId="176" fontId="6" fillId="0" borderId="5" xfId="1" applyNumberFormat="1" applyFont="1" applyBorder="1" applyAlignment="1" applyProtection="1">
      <alignment vertical="center"/>
      <protection hidden="1"/>
    </xf>
    <xf numFmtId="176" fontId="6" fillId="2" borderId="5" xfId="1" applyNumberFormat="1" applyFont="1" applyFill="1" applyBorder="1" applyAlignment="1" applyProtection="1">
      <alignment vertical="center"/>
      <protection hidden="1"/>
    </xf>
    <xf numFmtId="178" fontId="6" fillId="2" borderId="5" xfId="1" applyNumberFormat="1" applyFont="1" applyFill="1" applyBorder="1" applyAlignment="1" applyProtection="1">
      <alignment vertical="center"/>
      <protection hidden="1"/>
    </xf>
    <xf numFmtId="178" fontId="6" fillId="2" borderId="5" xfId="1" applyNumberFormat="1" applyFont="1" applyFill="1" applyBorder="1" applyAlignment="1" applyProtection="1">
      <alignment horizontal="right" vertical="center"/>
      <protection hidden="1"/>
    </xf>
    <xf numFmtId="0" fontId="5" fillId="0" borderId="5" xfId="1" quotePrefix="1" applyFont="1" applyBorder="1" applyAlignment="1" applyProtection="1">
      <alignment horizontal="left"/>
      <protection hidden="1"/>
    </xf>
    <xf numFmtId="177" fontId="5" fillId="0" borderId="5" xfId="1" applyNumberFormat="1" applyFont="1" applyBorder="1" applyAlignment="1" applyProtection="1">
      <alignment horizontal="center"/>
      <protection hidden="1"/>
    </xf>
    <xf numFmtId="176" fontId="5" fillId="0" borderId="5" xfId="1" applyNumberFormat="1" applyFont="1" applyBorder="1" applyProtection="1">
      <protection hidden="1"/>
    </xf>
    <xf numFmtId="176" fontId="5" fillId="2" borderId="5" xfId="1" applyNumberFormat="1" applyFont="1" applyFill="1" applyBorder="1" applyProtection="1">
      <protection hidden="1"/>
    </xf>
    <xf numFmtId="178" fontId="5" fillId="2" borderId="5" xfId="1" applyNumberFormat="1" applyFont="1" applyFill="1" applyBorder="1" applyProtection="1">
      <protection hidden="1"/>
    </xf>
    <xf numFmtId="178" fontId="5" fillId="2" borderId="5" xfId="1" applyNumberFormat="1" applyFont="1" applyFill="1" applyBorder="1" applyAlignment="1" applyProtection="1">
      <alignment horizontal="right"/>
      <protection hidden="1"/>
    </xf>
    <xf numFmtId="3" fontId="5" fillId="0" borderId="5" xfId="1" applyNumberFormat="1" applyFont="1" applyBorder="1" applyAlignment="1" applyProtection="1">
      <alignment horizontal="center"/>
      <protection hidden="1"/>
    </xf>
    <xf numFmtId="179" fontId="5" fillId="0" borderId="5" xfId="1" applyNumberFormat="1" applyFont="1" applyBorder="1" applyAlignment="1" applyProtection="1">
      <alignment horizontal="right" indent="1"/>
      <protection hidden="1"/>
    </xf>
    <xf numFmtId="179" fontId="5" fillId="2" borderId="5" xfId="1" applyNumberFormat="1" applyFont="1" applyFill="1" applyBorder="1" applyAlignment="1" applyProtection="1">
      <alignment horizontal="right" indent="1"/>
      <protection hidden="1"/>
    </xf>
    <xf numFmtId="180" fontId="5" fillId="2" borderId="5" xfId="1" applyNumberFormat="1" applyFont="1" applyFill="1" applyBorder="1" applyProtection="1">
      <protection hidden="1"/>
    </xf>
    <xf numFmtId="180" fontId="5" fillId="2" borderId="5" xfId="1" applyNumberFormat="1" applyFont="1" applyFill="1" applyBorder="1" applyAlignment="1" applyProtection="1">
      <alignment horizontal="right"/>
      <protection hidden="1"/>
    </xf>
    <xf numFmtId="181" fontId="5" fillId="0" borderId="5" xfId="1" applyNumberFormat="1" applyFont="1" applyBorder="1" applyAlignment="1" applyProtection="1">
      <alignment horizontal="center"/>
      <protection hidden="1"/>
    </xf>
    <xf numFmtId="49" fontId="5" fillId="0" borderId="6" xfId="1" quotePrefix="1" applyNumberFormat="1" applyFont="1" applyBorder="1" applyAlignment="1" applyProtection="1">
      <alignment horizontal="left"/>
      <protection hidden="1"/>
    </xf>
    <xf numFmtId="181" fontId="5" fillId="0" borderId="6" xfId="1" applyNumberFormat="1" applyFont="1" applyBorder="1" applyAlignment="1" applyProtection="1">
      <alignment horizontal="center"/>
      <protection hidden="1"/>
    </xf>
    <xf numFmtId="176" fontId="5" fillId="0" borderId="6" xfId="1" applyNumberFormat="1" applyFont="1" applyBorder="1" applyProtection="1">
      <protection hidden="1"/>
    </xf>
    <xf numFmtId="176" fontId="5" fillId="2" borderId="6" xfId="1" applyNumberFormat="1" applyFont="1" applyFill="1" applyBorder="1" applyProtection="1">
      <protection hidden="1"/>
    </xf>
    <xf numFmtId="178" fontId="5" fillId="2" borderId="21" xfId="1" applyNumberFormat="1" applyFont="1" applyFill="1" applyBorder="1" applyProtection="1">
      <protection hidden="1"/>
    </xf>
    <xf numFmtId="49" fontId="2" fillId="0" borderId="4" xfId="1" quotePrefix="1" applyNumberFormat="1" applyFont="1" applyBorder="1" applyAlignment="1" applyProtection="1">
      <alignment horizontal="left"/>
      <protection hidden="1"/>
    </xf>
    <xf numFmtId="172" fontId="2" fillId="0" borderId="4" xfId="1" applyNumberFormat="1" applyFont="1" applyBorder="1" applyProtection="1">
      <protection hidden="1"/>
    </xf>
    <xf numFmtId="167" fontId="2" fillId="0" borderId="4" xfId="1" applyNumberFormat="1" applyFont="1" applyBorder="1" applyProtection="1">
      <protection hidden="1"/>
    </xf>
    <xf numFmtId="167" fontId="2" fillId="2" borderId="4" xfId="1" applyNumberFormat="1" applyFont="1" applyFill="1" applyBorder="1" applyProtection="1">
      <protection hidden="1"/>
    </xf>
    <xf numFmtId="173" fontId="2" fillId="2" borderId="4" xfId="1" applyNumberFormat="1" applyFont="1" applyFill="1" applyBorder="1" applyProtection="1">
      <protection hidden="1"/>
    </xf>
    <xf numFmtId="0" fontId="3" fillId="0" borderId="5" xfId="1" quotePrefix="1" applyFont="1" applyBorder="1" applyAlignment="1" applyProtection="1">
      <alignment horizontal="left"/>
      <protection hidden="1"/>
    </xf>
    <xf numFmtId="174" fontId="3" fillId="0" borderId="5" xfId="1" applyNumberFormat="1" applyFont="1" applyBorder="1" applyProtection="1">
      <protection hidden="1"/>
    </xf>
    <xf numFmtId="175" fontId="3" fillId="0" borderId="5" xfId="1" applyNumberFormat="1" applyFont="1" applyBorder="1" applyProtection="1">
      <protection hidden="1"/>
    </xf>
    <xf numFmtId="174" fontId="3" fillId="2" borderId="5" xfId="1" applyNumberFormat="1" applyFont="1" applyFill="1" applyBorder="1" applyProtection="1">
      <protection hidden="1"/>
    </xf>
    <xf numFmtId="173" fontId="3" fillId="2" borderId="5" xfId="1" applyNumberFormat="1" applyFont="1" applyFill="1" applyBorder="1" applyProtection="1">
      <protection hidden="1"/>
    </xf>
    <xf numFmtId="49" fontId="3" fillId="0" borderId="5" xfId="1" quotePrefix="1" applyNumberFormat="1" applyFont="1" applyBorder="1" applyAlignment="1" applyProtection="1">
      <alignment horizontal="left" indent="1"/>
      <protection hidden="1"/>
    </xf>
    <xf numFmtId="167" fontId="3" fillId="0" borderId="5" xfId="1" applyNumberFormat="1" applyFont="1" applyBorder="1" applyProtection="1">
      <protection hidden="1"/>
    </xf>
    <xf numFmtId="167" fontId="3" fillId="2" borderId="5" xfId="1" applyNumberFormat="1" applyFont="1" applyFill="1" applyBorder="1" applyProtection="1">
      <protection hidden="1"/>
    </xf>
    <xf numFmtId="49" fontId="3" fillId="0" borderId="5" xfId="1" applyNumberFormat="1" applyFont="1" applyBorder="1" applyAlignment="1" applyProtection="1">
      <alignment horizontal="left" indent="1"/>
      <protection hidden="1"/>
    </xf>
    <xf numFmtId="49" fontId="3" fillId="0" borderId="5" xfId="1" applyNumberFormat="1" applyFont="1" applyBorder="1" applyAlignment="1" applyProtection="1">
      <alignment horizontal="left"/>
      <protection hidden="1"/>
    </xf>
    <xf numFmtId="176" fontId="3" fillId="0" borderId="5" xfId="1" applyNumberFormat="1" applyFont="1" applyBorder="1" applyProtection="1">
      <protection hidden="1"/>
    </xf>
    <xf numFmtId="167" fontId="6" fillId="2" borderId="5" xfId="1" applyNumberFormat="1" applyFont="1" applyFill="1" applyBorder="1" applyProtection="1">
      <protection hidden="1"/>
    </xf>
    <xf numFmtId="49" fontId="2" fillId="0" borderId="8" xfId="1" quotePrefix="1" applyNumberFormat="1" applyFont="1" applyBorder="1" applyAlignment="1" applyProtection="1">
      <alignment horizontal="left"/>
      <protection hidden="1"/>
    </xf>
    <xf numFmtId="174" fontId="2" fillId="0" borderId="8" xfId="1" applyNumberFormat="1" applyFont="1" applyBorder="1" applyProtection="1">
      <protection hidden="1"/>
    </xf>
    <xf numFmtId="167" fontId="2" fillId="0" borderId="8" xfId="1" applyNumberFormat="1" applyFont="1" applyBorder="1" applyProtection="1">
      <protection hidden="1"/>
    </xf>
    <xf numFmtId="167" fontId="2" fillId="2" borderId="8" xfId="1" applyNumberFormat="1" applyFont="1" applyFill="1" applyBorder="1" applyProtection="1">
      <protection hidden="1"/>
    </xf>
    <xf numFmtId="173" fontId="2" fillId="2" borderId="8" xfId="1" applyNumberFormat="1" applyFont="1" applyFill="1" applyBorder="1" applyProtection="1">
      <protection hidden="1"/>
    </xf>
    <xf numFmtId="167" fontId="3" fillId="2" borderId="21" xfId="1" applyNumberFormat="1" applyFont="1" applyFill="1" applyBorder="1" applyProtection="1">
      <protection hidden="1"/>
    </xf>
    <xf numFmtId="0" fontId="0" fillId="0" borderId="8" xfId="0" applyBorder="1" applyProtection="1">
      <protection hidden="1"/>
    </xf>
    <xf numFmtId="0" fontId="11" fillId="0" borderId="0" xfId="1" applyFont="1" applyProtection="1">
      <protection hidden="1"/>
    </xf>
    <xf numFmtId="0" fontId="13" fillId="0" borderId="0" xfId="1" quotePrefix="1" applyFont="1" applyProtection="1">
      <protection hidden="1"/>
    </xf>
    <xf numFmtId="0" fontId="1" fillId="0" borderId="0" xfId="1" quotePrefix="1" applyAlignment="1" applyProtection="1">
      <alignment horizontal="right" wrapText="1"/>
      <protection hidden="1"/>
    </xf>
    <xf numFmtId="0" fontId="22" fillId="0" borderId="5" xfId="0" applyFont="1" applyBorder="1" applyAlignment="1" applyProtection="1">
      <alignment horizontal="left" indent="3"/>
      <protection hidden="1"/>
    </xf>
    <xf numFmtId="17" fontId="0" fillId="0" borderId="0" xfId="0" applyNumberFormat="1"/>
    <xf numFmtId="1" fontId="0" fillId="0" borderId="0" xfId="0" applyNumberFormat="1"/>
    <xf numFmtId="0" fontId="25" fillId="5" borderId="0" xfId="0" applyFont="1" applyFill="1"/>
    <xf numFmtId="0" fontId="0" fillId="5" borderId="0" xfId="0" applyFill="1"/>
    <xf numFmtId="3" fontId="22" fillId="0" borderId="5" xfId="0" applyNumberFormat="1" applyFont="1" applyBorder="1" applyAlignment="1" applyProtection="1">
      <alignment horizontal="right" indent="1"/>
      <protection hidden="1"/>
    </xf>
    <xf numFmtId="3" fontId="22" fillId="2" borderId="5" xfId="0" applyNumberFormat="1" applyFont="1" applyFill="1" applyBorder="1" applyAlignment="1" applyProtection="1">
      <alignment horizontal="right" indent="1"/>
      <protection hidden="1"/>
    </xf>
    <xf numFmtId="188" fontId="6" fillId="2" borderId="4" xfId="1" applyNumberFormat="1" applyFont="1" applyFill="1" applyBorder="1" applyAlignment="1" applyProtection="1">
      <alignment horizontal="right" vertical="center" indent="1"/>
      <protection hidden="1"/>
    </xf>
    <xf numFmtId="166" fontId="22" fillId="0" borderId="5" xfId="0" applyNumberFormat="1" applyFont="1" applyBorder="1" applyAlignment="1" applyProtection="1">
      <alignment horizontal="right" indent="1"/>
      <protection hidden="1"/>
    </xf>
    <xf numFmtId="166" fontId="22" fillId="2" borderId="5" xfId="0" applyNumberFormat="1" applyFont="1" applyFill="1" applyBorder="1" applyAlignment="1" applyProtection="1">
      <alignment horizontal="right" indent="1"/>
      <protection hidden="1"/>
    </xf>
    <xf numFmtId="0" fontId="22" fillId="0" borderId="5" xfId="0" applyFont="1" applyBorder="1" applyAlignment="1" applyProtection="1">
      <alignment horizontal="right" indent="1"/>
      <protection hidden="1"/>
    </xf>
    <xf numFmtId="0" fontId="22" fillId="0" borderId="5" xfId="0" applyFont="1" applyFill="1" applyBorder="1" applyAlignment="1" applyProtection="1">
      <alignment horizontal="right" indent="1"/>
      <protection hidden="1"/>
    </xf>
    <xf numFmtId="166" fontId="22" fillId="0" borderId="21" xfId="0" applyNumberFormat="1" applyFont="1" applyBorder="1" applyAlignment="1" applyProtection="1">
      <alignment horizontal="right" indent="1"/>
      <protection hidden="1"/>
    </xf>
    <xf numFmtId="166" fontId="22" fillId="2" borderId="21" xfId="0" applyNumberFormat="1" applyFont="1" applyFill="1" applyBorder="1" applyAlignment="1" applyProtection="1">
      <alignment horizontal="right" indent="1"/>
      <protection hidden="1"/>
    </xf>
    <xf numFmtId="171" fontId="6" fillId="0" borderId="0" xfId="1" quotePrefix="1" applyNumberFormat="1" applyFont="1" applyAlignment="1" applyProtection="1">
      <alignment vertical="top" wrapText="1"/>
      <protection hidden="1"/>
    </xf>
    <xf numFmtId="0" fontId="12" fillId="0" borderId="0" xfId="1" quotePrefix="1" applyFont="1" applyAlignment="1" applyProtection="1">
      <protection hidden="1"/>
    </xf>
    <xf numFmtId="1" fontId="9" fillId="3" borderId="15" xfId="1" quotePrefix="1" applyNumberFormat="1" applyFont="1" applyFill="1" applyBorder="1" applyAlignment="1" applyProtection="1">
      <alignment horizontal="center" vertical="center"/>
      <protection hidden="1"/>
    </xf>
    <xf numFmtId="1" fontId="9" fillId="3" borderId="18" xfId="1" quotePrefix="1" applyNumberFormat="1" applyFont="1" applyFill="1" applyBorder="1" applyAlignment="1" applyProtection="1">
      <alignment horizontal="center" vertical="center"/>
      <protection hidden="1"/>
    </xf>
    <xf numFmtId="0" fontId="9" fillId="3" borderId="15" xfId="1" quotePrefix="1" applyNumberFormat="1" applyFont="1" applyFill="1" applyBorder="1" applyAlignment="1" applyProtection="1">
      <alignment horizontal="center" vertical="center" wrapText="1"/>
      <protection hidden="1"/>
    </xf>
    <xf numFmtId="168" fontId="9" fillId="3" borderId="15" xfId="1" quotePrefix="1" applyNumberFormat="1" applyFont="1" applyFill="1" applyBorder="1" applyAlignment="1" applyProtection="1">
      <alignment horizontal="center" vertical="center" wrapText="1"/>
      <protection hidden="1"/>
    </xf>
    <xf numFmtId="168" fontId="9" fillId="3" borderId="18" xfId="1" quotePrefix="1" applyNumberFormat="1" applyFont="1" applyFill="1" applyBorder="1" applyAlignment="1" applyProtection="1">
      <alignment horizontal="center" vertical="center" wrapText="1"/>
      <protection hidden="1"/>
    </xf>
    <xf numFmtId="168" fontId="9" fillId="3" borderId="11" xfId="1" quotePrefix="1" applyNumberFormat="1" applyFont="1" applyFill="1" applyBorder="1" applyAlignment="1" applyProtection="1">
      <alignment horizontal="center" vertical="center" wrapText="1"/>
      <protection hidden="1"/>
    </xf>
    <xf numFmtId="168" fontId="9" fillId="3" borderId="14" xfId="1" quotePrefix="1" applyNumberFormat="1" applyFont="1" applyFill="1" applyBorder="1" applyAlignment="1" applyProtection="1">
      <alignment horizontal="center" vertical="center" wrapText="1"/>
      <protection hidden="1"/>
    </xf>
    <xf numFmtId="168" fontId="9" fillId="3" borderId="17" xfId="1" quotePrefix="1" applyNumberFormat="1" applyFont="1" applyFill="1" applyBorder="1" applyAlignment="1" applyProtection="1">
      <alignment horizontal="center" vertical="center" wrapText="1"/>
      <protection hidden="1"/>
    </xf>
    <xf numFmtId="168" fontId="9" fillId="3" borderId="12" xfId="1" quotePrefix="1" applyNumberFormat="1" applyFont="1" applyFill="1" applyBorder="1" applyAlignment="1" applyProtection="1">
      <alignment horizontal="center" vertical="center" wrapText="1"/>
      <protection hidden="1"/>
    </xf>
    <xf numFmtId="168" fontId="9" fillId="3" borderId="13" xfId="1" quotePrefix="1" applyNumberFormat="1" applyFont="1" applyFill="1" applyBorder="1" applyAlignment="1" applyProtection="1">
      <alignment horizontal="center" vertical="center" wrapText="1"/>
      <protection hidden="1"/>
    </xf>
    <xf numFmtId="0" fontId="9" fillId="3" borderId="16" xfId="1" quotePrefix="1" applyNumberFormat="1" applyFont="1" applyFill="1" applyBorder="1" applyAlignment="1" applyProtection="1">
      <alignment horizontal="center" vertical="center" wrapText="1"/>
      <protection hidden="1"/>
    </xf>
    <xf numFmtId="168" fontId="9" fillId="3" borderId="16" xfId="1" quotePrefix="1" applyNumberFormat="1" applyFont="1" applyFill="1" applyBorder="1" applyAlignment="1" applyProtection="1">
      <alignment horizontal="center" vertical="center" wrapText="1"/>
      <protection hidden="1"/>
    </xf>
    <xf numFmtId="168" fontId="9" fillId="3" borderId="19" xfId="1" quotePrefix="1" applyNumberFormat="1" applyFont="1" applyFill="1" applyBorder="1" applyAlignment="1" applyProtection="1">
      <alignment horizontal="center" vertical="center" wrapText="1"/>
      <protection hidden="1"/>
    </xf>
    <xf numFmtId="0" fontId="9" fillId="3" borderId="12" xfId="1" quotePrefix="1" applyFont="1" applyFill="1" applyBorder="1" applyAlignment="1" applyProtection="1">
      <alignment horizontal="center" vertical="center" wrapText="1"/>
      <protection hidden="1"/>
    </xf>
    <xf numFmtId="0" fontId="9" fillId="3" borderId="13" xfId="1" quotePrefix="1" applyFont="1" applyFill="1" applyBorder="1" applyAlignment="1" applyProtection="1">
      <alignment horizontal="center" vertical="center" wrapText="1"/>
      <protection hidden="1"/>
    </xf>
    <xf numFmtId="0" fontId="9" fillId="3" borderId="15" xfId="1" quotePrefix="1" applyFont="1" applyFill="1" applyBorder="1" applyAlignment="1" applyProtection="1">
      <alignment horizontal="center" vertical="center" wrapText="1"/>
      <protection hidden="1"/>
    </xf>
    <xf numFmtId="0" fontId="9" fillId="3" borderId="16" xfId="1" quotePrefix="1" applyFont="1" applyFill="1" applyBorder="1" applyAlignment="1" applyProtection="1">
      <alignment horizontal="center" vertical="center" wrapText="1"/>
      <protection hidden="1"/>
    </xf>
    <xf numFmtId="0" fontId="12" fillId="0" borderId="0" xfId="1" quotePrefix="1" applyFont="1" applyBorder="1" applyAlignment="1" applyProtection="1">
      <protection hidden="1"/>
    </xf>
    <xf numFmtId="171" fontId="6" fillId="0" borderId="0" xfId="1" quotePrefix="1" applyNumberFormat="1" applyFont="1" applyAlignment="1" applyProtection="1">
      <alignment horizontal="left"/>
      <protection hidden="1"/>
    </xf>
    <xf numFmtId="168" fontId="16" fillId="3" borderId="20" xfId="1" quotePrefix="1" applyNumberFormat="1" applyFont="1" applyFill="1" applyBorder="1" applyAlignment="1" applyProtection="1">
      <alignment horizontal="center" vertical="center" wrapText="1"/>
      <protection hidden="1"/>
    </xf>
    <xf numFmtId="49" fontId="16" fillId="3" borderId="12" xfId="0" applyNumberFormat="1" applyFont="1" applyFill="1" applyBorder="1" applyAlignment="1" applyProtection="1">
      <alignment horizontal="center" vertical="center" wrapText="1"/>
      <protection hidden="1"/>
    </xf>
    <xf numFmtId="49" fontId="16" fillId="3" borderId="15" xfId="0" applyNumberFormat="1" applyFont="1" applyFill="1" applyBorder="1" applyAlignment="1" applyProtection="1">
      <alignment horizontal="center" vertical="center" wrapText="1"/>
      <protection hidden="1"/>
    </xf>
    <xf numFmtId="0" fontId="16" fillId="3" borderId="12" xfId="0" quotePrefix="1" applyNumberFormat="1" applyFont="1" applyFill="1" applyBorder="1" applyAlignment="1" applyProtection="1">
      <alignment horizontal="center" vertical="center"/>
      <protection hidden="1"/>
    </xf>
    <xf numFmtId="0" fontId="16" fillId="3" borderId="15" xfId="0" quotePrefix="1" applyNumberFormat="1" applyFont="1" applyFill="1" applyBorder="1" applyAlignment="1" applyProtection="1">
      <alignment horizontal="center" vertical="center"/>
      <protection hidden="1"/>
    </xf>
    <xf numFmtId="49" fontId="16" fillId="3" borderId="12" xfId="0" quotePrefix="1" applyNumberFormat="1" applyFont="1" applyFill="1" applyBorder="1" applyAlignment="1" applyProtection="1">
      <alignment horizontal="center" vertical="center"/>
      <protection hidden="1"/>
    </xf>
    <xf numFmtId="0" fontId="18" fillId="0" borderId="12" xfId="0" applyFont="1" applyBorder="1" applyAlignment="1" applyProtection="1">
      <alignment vertical="center"/>
      <protection hidden="1"/>
    </xf>
    <xf numFmtId="0" fontId="18" fillId="0" borderId="13" xfId="0" applyFont="1" applyBorder="1" applyAlignment="1" applyProtection="1">
      <alignment vertical="center"/>
      <protection hidden="1"/>
    </xf>
    <xf numFmtId="0" fontId="16" fillId="3" borderId="16" xfId="0" quotePrefix="1" applyNumberFormat="1" applyFont="1" applyFill="1" applyBorder="1" applyAlignment="1" applyProtection="1">
      <alignment horizontal="center" vertical="center"/>
      <protection hidden="1"/>
    </xf>
    <xf numFmtId="0" fontId="16" fillId="3" borderId="14" xfId="0" quotePrefix="1" applyNumberFormat="1" applyFont="1" applyFill="1" applyBorder="1" applyAlignment="1" applyProtection="1">
      <alignment horizontal="center" vertical="center"/>
      <protection hidden="1"/>
    </xf>
    <xf numFmtId="0" fontId="16" fillId="3" borderId="16" xfId="0" applyNumberFormat="1" applyFont="1" applyFill="1" applyBorder="1" applyAlignment="1" applyProtection="1">
      <alignment horizontal="center" vertical="center" wrapText="1"/>
      <protection hidden="1"/>
    </xf>
    <xf numFmtId="0" fontId="16" fillId="3" borderId="22" xfId="0" applyNumberFormat="1" applyFont="1" applyFill="1" applyBorder="1" applyAlignment="1" applyProtection="1">
      <alignment horizontal="center" vertical="center" wrapText="1"/>
      <protection hidden="1"/>
    </xf>
    <xf numFmtId="171" fontId="6" fillId="0" borderId="0" xfId="1" quotePrefix="1" applyNumberFormat="1" applyFont="1" applyAlignment="1" applyProtection="1">
      <alignment horizontal="left" vertical="top" wrapText="1"/>
      <protection hidden="1"/>
    </xf>
    <xf numFmtId="171" fontId="6" fillId="0" borderId="0" xfId="1" quotePrefix="1" applyNumberFormat="1" applyFont="1" applyAlignment="1" applyProtection="1">
      <alignment horizontal="left" wrapText="1"/>
      <protection hidden="1"/>
    </xf>
    <xf numFmtId="181" fontId="6" fillId="0" borderId="5" xfId="1" applyNumberFormat="1" applyFont="1" applyBorder="1" applyAlignment="1" applyProtection="1">
      <alignment horizontal="center"/>
      <protection hidden="1"/>
    </xf>
    <xf numFmtId="181" fontId="6" fillId="0" borderId="31" xfId="1" applyNumberFormat="1" applyFont="1" applyBorder="1" applyAlignment="1" applyProtection="1">
      <alignment horizontal="center"/>
      <protection hidden="1"/>
    </xf>
    <xf numFmtId="0" fontId="16" fillId="3" borderId="24" xfId="0" quotePrefix="1" applyNumberFormat="1" applyFont="1" applyFill="1" applyBorder="1" applyAlignment="1" applyProtection="1">
      <alignment horizontal="center" vertical="center"/>
      <protection hidden="1"/>
    </xf>
    <xf numFmtId="0" fontId="16" fillId="3" borderId="20" xfId="0" quotePrefix="1" applyNumberFormat="1" applyFont="1" applyFill="1" applyBorder="1" applyAlignment="1" applyProtection="1">
      <alignment horizontal="center" vertical="center"/>
      <protection hidden="1"/>
    </xf>
    <xf numFmtId="186" fontId="6" fillId="0" borderId="32" xfId="1" applyNumberFormat="1" applyFont="1" applyBorder="1" applyAlignment="1" applyProtection="1">
      <alignment horizontal="center"/>
      <protection hidden="1"/>
    </xf>
    <xf numFmtId="186" fontId="6" fillId="0" borderId="4" xfId="1" applyNumberFormat="1" applyFont="1" applyBorder="1" applyAlignment="1" applyProtection="1">
      <alignment horizontal="center"/>
      <protection hidden="1"/>
    </xf>
    <xf numFmtId="186" fontId="6" fillId="0" borderId="26" xfId="1" applyNumberFormat="1" applyFont="1" applyBorder="1" applyAlignment="1" applyProtection="1">
      <alignment horizontal="center"/>
      <protection hidden="1"/>
    </xf>
    <xf numFmtId="186" fontId="6" fillId="0" borderId="25" xfId="1" applyNumberFormat="1" applyFont="1" applyBorder="1" applyAlignment="1" applyProtection="1">
      <alignment horizontal="center"/>
      <protection hidden="1"/>
    </xf>
    <xf numFmtId="0" fontId="16" fillId="3" borderId="13" xfId="0" quotePrefix="1" applyNumberFormat="1" applyFont="1" applyFill="1" applyBorder="1" applyAlignment="1" applyProtection="1">
      <alignment horizontal="center" vertical="center"/>
      <protection hidden="1"/>
    </xf>
    <xf numFmtId="0" fontId="16" fillId="3" borderId="30" xfId="0" quotePrefix="1" applyNumberFormat="1" applyFont="1" applyFill="1" applyBorder="1" applyAlignment="1" applyProtection="1">
      <alignment horizontal="center" vertical="center"/>
      <protection hidden="1"/>
    </xf>
    <xf numFmtId="186" fontId="6" fillId="0" borderId="33" xfId="1" applyNumberFormat="1" applyFont="1" applyBorder="1" applyAlignment="1" applyProtection="1">
      <alignment horizontal="center"/>
      <protection hidden="1"/>
    </xf>
    <xf numFmtId="187" fontId="6" fillId="0" borderId="5" xfId="1" applyNumberFormat="1" applyFont="1" applyBorder="1" applyAlignment="1" applyProtection="1">
      <alignment horizontal="center"/>
      <protection hidden="1"/>
    </xf>
    <xf numFmtId="187" fontId="6" fillId="0" borderId="31" xfId="1" applyNumberFormat="1" applyFont="1" applyBorder="1" applyAlignment="1" applyProtection="1">
      <alignment horizontal="center"/>
      <protection hidden="1"/>
    </xf>
    <xf numFmtId="0" fontId="16" fillId="3" borderId="15" xfId="0" quotePrefix="1" applyNumberFormat="1" applyFont="1" applyFill="1" applyBorder="1" applyAlignment="1" applyProtection="1">
      <alignment horizontal="center" vertical="center" wrapText="1"/>
      <protection hidden="1"/>
    </xf>
    <xf numFmtId="0" fontId="18" fillId="0" borderId="15" xfId="0" applyNumberFormat="1" applyFont="1" applyBorder="1" applyAlignment="1" applyProtection="1">
      <alignment vertical="center" wrapText="1"/>
      <protection hidden="1"/>
    </xf>
    <xf numFmtId="168" fontId="16" fillId="3" borderId="11" xfId="1" quotePrefix="1" applyNumberFormat="1" applyFont="1" applyFill="1" applyBorder="1" applyAlignment="1" applyProtection="1">
      <alignment horizontal="center" vertical="center" wrapText="1"/>
      <protection hidden="1"/>
    </xf>
    <xf numFmtId="168" fontId="16" fillId="3" borderId="14" xfId="1" quotePrefix="1" applyNumberFormat="1" applyFont="1" applyFill="1" applyBorder="1" applyAlignment="1" applyProtection="1">
      <alignment horizontal="center" vertical="center" wrapText="1"/>
      <protection hidden="1"/>
    </xf>
    <xf numFmtId="168" fontId="16" fillId="3" borderId="17" xfId="1" quotePrefix="1" applyNumberFormat="1" applyFont="1" applyFill="1" applyBorder="1" applyAlignment="1" applyProtection="1">
      <alignment horizontal="center" vertical="center" wrapText="1"/>
      <protection hidden="1"/>
    </xf>
    <xf numFmtId="168" fontId="16" fillId="3" borderId="12" xfId="1" quotePrefix="1" applyNumberFormat="1" applyFont="1" applyFill="1" applyBorder="1" applyAlignment="1" applyProtection="1">
      <alignment horizontal="center" vertical="center" wrapText="1"/>
      <protection hidden="1"/>
    </xf>
    <xf numFmtId="0" fontId="18" fillId="0" borderId="12" xfId="0" applyFont="1" applyBorder="1" applyAlignment="1" applyProtection="1">
      <alignment horizontal="center" vertical="center" wrapText="1"/>
      <protection hidden="1"/>
    </xf>
    <xf numFmtId="9" fontId="16" fillId="3" borderId="12" xfId="1" quotePrefix="1" applyNumberFormat="1" applyFont="1" applyFill="1" applyBorder="1" applyAlignment="1" applyProtection="1">
      <alignment horizontal="center" vertical="center" wrapText="1"/>
      <protection hidden="1"/>
    </xf>
    <xf numFmtId="9" fontId="16" fillId="3" borderId="13" xfId="1" quotePrefix="1" applyNumberFormat="1" applyFont="1" applyFill="1" applyBorder="1" applyAlignment="1" applyProtection="1">
      <alignment horizontal="center" vertical="center" wrapText="1"/>
      <protection hidden="1"/>
    </xf>
    <xf numFmtId="0" fontId="16" fillId="3" borderId="15" xfId="0" applyNumberFormat="1" applyFont="1" applyFill="1" applyBorder="1" applyAlignment="1" applyProtection="1">
      <alignment horizontal="center" vertical="center"/>
      <protection hidden="1"/>
    </xf>
    <xf numFmtId="0" fontId="16" fillId="3" borderId="18" xfId="0" applyNumberFormat="1" applyFont="1" applyFill="1" applyBorder="1" applyAlignment="1" applyProtection="1">
      <alignment horizontal="center" vertical="center"/>
      <protection hidden="1"/>
    </xf>
    <xf numFmtId="171" fontId="6" fillId="0" borderId="0" xfId="1" quotePrefix="1" applyNumberFormat="1" applyFont="1" applyAlignment="1" applyProtection="1">
      <alignment horizontal="left" vertical="center" wrapText="1"/>
      <protection hidden="1"/>
    </xf>
    <xf numFmtId="171" fontId="6" fillId="0" borderId="0" xfId="1" quotePrefix="1" applyNumberFormat="1" applyFont="1" applyAlignment="1" applyProtection="1">
      <alignment horizontal="left" vertical="center"/>
      <protection hidden="1"/>
    </xf>
  </cellXfs>
  <cellStyles count="2">
    <cellStyle name="Standard" xfId="0" builtinId="0"/>
    <cellStyle name="Standard 3" xfId="1" xr:uid="{35FC574E-1BF8-4461-92C6-12F213FF13D9}"/>
  </cellStyles>
  <dxfs count="64">
    <dxf>
      <fill>
        <patternFill>
          <bgColor rgb="FFE6E6E6"/>
        </patternFill>
      </fill>
    </dxf>
    <dxf>
      <font>
        <color rgb="FFDDDDDD"/>
      </font>
    </dxf>
    <dxf>
      <fill>
        <patternFill>
          <bgColor rgb="FFE6E6E6"/>
        </patternFill>
      </fill>
    </dxf>
    <dxf>
      <font>
        <color rgb="FFF8F8F8"/>
      </font>
    </dxf>
    <dxf>
      <font>
        <color rgb="FFF8F8F8"/>
      </font>
    </dxf>
    <dxf>
      <font>
        <color rgb="FFF7F7F7"/>
      </font>
      <fill>
        <patternFill>
          <bgColor rgb="FFF7F7F7"/>
        </patternFill>
      </fill>
    </dxf>
    <dxf>
      <font>
        <color rgb="FFF7F7F7"/>
      </font>
      <fill>
        <patternFill>
          <bgColor rgb="FFF7F7F7"/>
        </patternFill>
      </fill>
    </dxf>
    <dxf>
      <font>
        <color rgb="FFF7F7F7"/>
      </font>
      <fill>
        <patternFill>
          <bgColor rgb="FFF7F7F7"/>
        </patternFill>
      </fill>
    </dxf>
    <dxf>
      <font>
        <color rgb="FFE6E6E6"/>
      </font>
      <fill>
        <patternFill>
          <bgColor rgb="FFE6E6E6"/>
        </patternFill>
      </fill>
    </dxf>
    <dxf>
      <font>
        <color rgb="FFF8F8F8"/>
      </font>
    </dxf>
    <dxf>
      <font>
        <color rgb="FFF8F8F8"/>
      </font>
    </dxf>
    <dxf>
      <font>
        <color rgb="FFF7F7F7"/>
      </font>
      <fill>
        <patternFill>
          <bgColor rgb="FFF7F7F7"/>
        </patternFill>
      </fill>
    </dxf>
    <dxf>
      <font>
        <color rgb="FFF7F7F7"/>
      </font>
      <fill>
        <patternFill>
          <bgColor rgb="FFF7F7F7"/>
        </patternFill>
      </fill>
    </dxf>
    <dxf>
      <font>
        <color rgb="FFF7F7F7"/>
      </font>
      <fill>
        <patternFill>
          <bgColor rgb="FFF7F7F7"/>
        </patternFill>
      </fill>
    </dxf>
    <dxf>
      <font>
        <color rgb="FFE6E6E6"/>
      </font>
      <fill>
        <patternFill>
          <bgColor rgb="FFE6E6E6"/>
        </patternFill>
      </fill>
    </dxf>
    <dxf>
      <font>
        <color rgb="FFF8F8F8"/>
      </font>
    </dxf>
    <dxf>
      <font>
        <color rgb="FFF8F8F8"/>
      </font>
    </dxf>
    <dxf>
      <font>
        <color rgb="FFF7F7F7"/>
      </font>
      <fill>
        <patternFill>
          <bgColor rgb="FFF7F7F7"/>
        </patternFill>
      </fill>
    </dxf>
    <dxf>
      <font>
        <color rgb="FFF7F7F7"/>
      </font>
      <fill>
        <patternFill>
          <bgColor rgb="FFF7F7F7"/>
        </patternFill>
      </fill>
    </dxf>
    <dxf>
      <font>
        <color theme="0"/>
      </font>
    </dxf>
    <dxf>
      <font>
        <color rgb="FFF7F7F7"/>
      </font>
      <fill>
        <patternFill>
          <bgColor rgb="FFF7F7F7"/>
        </patternFill>
      </fill>
    </dxf>
    <dxf>
      <font>
        <color rgb="FFE6E6E6"/>
      </font>
      <fill>
        <patternFill>
          <bgColor rgb="FFE6E6E6"/>
        </patternFill>
      </fill>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theme="0"/>
      </font>
    </dxf>
    <dxf>
      <font>
        <color rgb="FFF8F8F8"/>
      </font>
    </dxf>
    <dxf>
      <font>
        <color rgb="FFF8F8F8"/>
      </font>
    </dxf>
    <dxf>
      <font>
        <color rgb="FFF8F8F8"/>
      </font>
    </dxf>
    <dxf>
      <font>
        <color theme="0"/>
      </font>
    </dxf>
    <dxf>
      <font>
        <color rgb="FFF8F8F8"/>
      </font>
    </dxf>
    <dxf>
      <font>
        <color theme="0"/>
      </font>
    </dxf>
    <dxf>
      <font>
        <color theme="0"/>
      </font>
    </dxf>
    <dxf>
      <font>
        <color rgb="FFF8F8F8"/>
      </font>
    </dxf>
    <dxf>
      <font>
        <color rgb="FFF8F8F8"/>
      </font>
    </dxf>
    <dxf>
      <font>
        <color rgb="FFF8F8F8"/>
      </font>
    </dxf>
    <dxf>
      <font>
        <color rgb="FFF8F8F8"/>
      </font>
    </dxf>
    <dxf>
      <font>
        <color rgb="FFF8F8F8"/>
      </font>
    </dxf>
    <dxf>
      <font>
        <color theme="0"/>
      </font>
    </dxf>
    <dxf>
      <font>
        <color rgb="FFF8F8F8"/>
      </font>
    </dxf>
    <dxf>
      <font>
        <color rgb="FFF8F8F8"/>
      </font>
    </dxf>
    <dxf>
      <font>
        <color rgb="FFF8F8F8"/>
      </font>
    </dxf>
    <dxf>
      <font>
        <color theme="0"/>
      </font>
    </dxf>
    <dxf>
      <font>
        <color rgb="FFF8F8F8"/>
      </font>
    </dxf>
    <dxf>
      <font>
        <color theme="0"/>
      </font>
    </dxf>
    <dxf>
      <font>
        <color rgb="FFF8F8F8"/>
      </font>
    </dxf>
    <dxf>
      <font>
        <color theme="0"/>
      </font>
    </dxf>
    <dxf>
      <font>
        <color rgb="FFF8F8F8"/>
      </font>
    </dxf>
    <dxf>
      <font>
        <color rgb="FFF8F8F8"/>
      </font>
    </dxf>
    <dxf>
      <font>
        <color theme="0"/>
      </font>
    </dxf>
    <dxf>
      <font>
        <color theme="0"/>
      </font>
    </dxf>
    <dxf>
      <font>
        <color rgb="FFF8F8F8"/>
      </font>
    </dxf>
  </dxfs>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Drop" dropStyle="combo" dx="22" fmlaLink="Einstellungen!$A$1" fmlaRange="Auswahl" noThreeD="1" sel="5" val="0"/>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Label" lockText="1"/>
</file>

<file path=xl/ctrlProps/ctrlProp6.xml><?xml version="1.0" encoding="utf-8"?>
<formControlPr xmlns="http://schemas.microsoft.com/office/spreadsheetml/2009/9/main" objectType="Drop" dropStyle="combo" dx="22" fmlaLink="Einstellungen!$A$1" fmlaRange="Auswahl" noThreeD="1" sel="5" val="0"/>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Drop" dropStyle="combo" dx="22" fmlaLink="Einstellungen!$A$1" fmlaRange="Auswahl" noThreeD="1" sel="5" val="0"/>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Drop" dropStyle="combo" dx="22" fmlaLink="Einstellungen!$A$1" fmlaRange="Auswahl" noThreeD="1" sel="5" val="0"/>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Drop" dropStyle="combo" dx="22" fmlaLink="Einstellungen!$A$1" fmlaRange="Auswahl" noThreeD="1" sel="5"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38096</xdr:colOff>
          <xdr:row>0</xdr:row>
          <xdr:rowOff>38100</xdr:rowOff>
        </xdr:from>
        <xdr:to>
          <xdr:col>3</xdr:col>
          <xdr:colOff>367435</xdr:colOff>
          <xdr:row>0</xdr:row>
          <xdr:rowOff>357923</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228596" y="38100"/>
              <a:ext cx="2862989" cy="319823"/>
              <a:chOff x="3152771" y="28575"/>
              <a:chExt cx="2815020" cy="316647"/>
            </a:xfrm>
          </xdr:grpSpPr>
          <xdr:grpSp>
            <xdr:nvGrpSpPr>
              <xdr:cNvPr id="6" name="Gruppieren 5">
                <a:extLst>
                  <a:ext uri="{FF2B5EF4-FFF2-40B4-BE49-F238E27FC236}">
                    <a16:creationId xmlns:a16="http://schemas.microsoft.com/office/drawing/2014/main" id="{00000000-0008-0000-0000-000006000000}"/>
                  </a:ext>
                </a:extLst>
              </xdr:cNvPr>
              <xdr:cNvGrpSpPr/>
            </xdr:nvGrpSpPr>
            <xdr:grpSpPr>
              <a:xfrm>
                <a:off x="3152771" y="28575"/>
                <a:ext cx="2815020" cy="316647"/>
                <a:chOff x="1621569" y="2151952"/>
                <a:chExt cx="2815020" cy="316647"/>
              </a:xfrm>
            </xdr:grpSpPr>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1621569" y="2151952"/>
                  <a:ext cx="2815020" cy="316647"/>
                </a:xfrm>
                <a:prstGeom prst="rect">
                  <a:avLst/>
                </a:prstGeom>
                <a:noFill/>
                <a:ln w="9525">
                  <a:miter lim="800000"/>
                  <a:headEnd/>
                  <a:tailEnd/>
                </a:ln>
                <a:extLst>
                  <a:ext uri="{909E8E84-426E-40DD-AFC4-6F175D3DCCD1}">
                    <a14:hiddenFill>
                      <a:noFill/>
                    </a14:hiddenFill>
                  </a:ext>
                </a:extLst>
              </xdr:spPr>
            </xdr:sp>
            <xdr:sp macro="" textlink="">
              <xdr:nvSpPr>
                <xdr:cNvPr id="2052" name="Label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34924</xdr:colOff>
          <xdr:row>0</xdr:row>
          <xdr:rowOff>19050</xdr:rowOff>
        </xdr:from>
        <xdr:to>
          <xdr:col>4</xdr:col>
          <xdr:colOff>288926</xdr:colOff>
          <xdr:row>0</xdr:row>
          <xdr:rowOff>338873</xdr:rowOff>
        </xdr:to>
        <xdr:grpSp>
          <xdr:nvGrpSpPr>
            <xdr:cNvPr id="7" name="Gruppieren 6">
              <a:extLst>
                <a:ext uri="{FF2B5EF4-FFF2-40B4-BE49-F238E27FC236}">
                  <a16:creationId xmlns:a16="http://schemas.microsoft.com/office/drawing/2014/main" id="{00000000-0008-0000-0100-000007000000}"/>
                </a:ext>
              </a:extLst>
            </xdr:cNvPr>
            <xdr:cNvGrpSpPr/>
          </xdr:nvGrpSpPr>
          <xdr:grpSpPr>
            <a:xfrm>
              <a:off x="225424" y="19050"/>
              <a:ext cx="2863852" cy="319823"/>
              <a:chOff x="3152775" y="28575"/>
              <a:chExt cx="2815055" cy="316647"/>
            </a:xfrm>
          </xdr:grpSpPr>
          <xdr:grpSp>
            <xdr:nvGrpSpPr>
              <xdr:cNvPr id="8" name="Gruppieren 7">
                <a:extLst>
                  <a:ext uri="{FF2B5EF4-FFF2-40B4-BE49-F238E27FC236}">
                    <a16:creationId xmlns:a16="http://schemas.microsoft.com/office/drawing/2014/main" id="{00000000-0008-0000-0100-000008000000}"/>
                  </a:ext>
                </a:extLst>
              </xdr:cNvPr>
              <xdr:cNvGrpSpPr/>
            </xdr:nvGrpSpPr>
            <xdr:grpSpPr>
              <a:xfrm>
                <a:off x="3152775" y="28575"/>
                <a:ext cx="2815055" cy="316647"/>
                <a:chOff x="1621573" y="2151952"/>
                <a:chExt cx="2815055" cy="316647"/>
              </a:xfrm>
            </xdr:grpSpPr>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1621573" y="2151952"/>
                  <a:ext cx="2815055" cy="316647"/>
                </a:xfrm>
                <a:prstGeom prst="rect">
                  <a:avLst/>
                </a:prstGeom>
                <a:noFill/>
                <a:ln w="9525">
                  <a:miter lim="800000"/>
                  <a:headEnd/>
                  <a:tailEnd/>
                </a:ln>
                <a:extLst>
                  <a:ext uri="{909E8E84-426E-40DD-AFC4-6F175D3DCCD1}">
                    <a14:hiddenFill>
                      <a:noFill/>
                    </a14:hiddenFill>
                  </a:ext>
                </a:extLst>
              </xdr:spPr>
            </xdr:sp>
            <xdr:sp macro="" textlink="">
              <xdr:nvSpPr>
                <xdr:cNvPr id="4101" name="Labe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4102" name="Drop Dow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14494</xdr:colOff>
          <xdr:row>0</xdr:row>
          <xdr:rowOff>41413</xdr:rowOff>
        </xdr:from>
        <xdr:to>
          <xdr:col>2</xdr:col>
          <xdr:colOff>817791</xdr:colOff>
          <xdr:row>0</xdr:row>
          <xdr:rowOff>358061</xdr:rowOff>
        </xdr:to>
        <xdr:grpSp>
          <xdr:nvGrpSpPr>
            <xdr:cNvPr id="2" name="Gruppieren 1">
              <a:extLst>
                <a:ext uri="{FF2B5EF4-FFF2-40B4-BE49-F238E27FC236}">
                  <a16:creationId xmlns:a16="http://schemas.microsoft.com/office/drawing/2014/main" id="{00000000-0008-0000-0200-000002000000}"/>
                </a:ext>
              </a:extLst>
            </xdr:cNvPr>
            <xdr:cNvGrpSpPr/>
          </xdr:nvGrpSpPr>
          <xdr:grpSpPr>
            <a:xfrm>
              <a:off x="204994" y="41413"/>
              <a:ext cx="2860697" cy="316648"/>
              <a:chOff x="3152772" y="28575"/>
              <a:chExt cx="2815031" cy="316648"/>
            </a:xfrm>
          </xdr:grpSpPr>
          <xdr:grpSp>
            <xdr:nvGrpSpPr>
              <xdr:cNvPr id="3" name="Gruppieren 2">
                <a:extLst>
                  <a:ext uri="{FF2B5EF4-FFF2-40B4-BE49-F238E27FC236}">
                    <a16:creationId xmlns:a16="http://schemas.microsoft.com/office/drawing/2014/main" id="{00000000-0008-0000-0200-000003000000}"/>
                  </a:ext>
                </a:extLst>
              </xdr:cNvPr>
              <xdr:cNvGrpSpPr/>
            </xdr:nvGrpSpPr>
            <xdr:grpSpPr>
              <a:xfrm>
                <a:off x="3152772" y="28575"/>
                <a:ext cx="2815031" cy="316648"/>
                <a:chOff x="1621570" y="2151952"/>
                <a:chExt cx="2815031" cy="316648"/>
              </a:xfrm>
            </xdr:grpSpPr>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1621570" y="2151952"/>
                  <a:ext cx="2815031" cy="316648"/>
                </a:xfrm>
                <a:prstGeom prst="rect">
                  <a:avLst/>
                </a:prstGeom>
                <a:noFill/>
                <a:ln w="9525">
                  <a:miter lim="800000"/>
                  <a:headEnd/>
                  <a:tailEnd/>
                </a:ln>
                <a:extLst>
                  <a:ext uri="{909E8E84-426E-40DD-AFC4-6F175D3DCCD1}">
                    <a14:hiddenFill>
                      <a:noFill/>
                    </a14:hiddenFill>
                  </a:ext>
                </a:extLst>
              </xdr:spPr>
            </xdr:sp>
            <xdr:sp macro="" textlink="">
              <xdr:nvSpPr>
                <xdr:cNvPr id="5122" name="Label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187319</xdr:colOff>
          <xdr:row>0</xdr:row>
          <xdr:rowOff>53975</xdr:rowOff>
        </xdr:from>
        <xdr:to>
          <xdr:col>2</xdr:col>
          <xdr:colOff>282524</xdr:colOff>
          <xdr:row>0</xdr:row>
          <xdr:rowOff>376994</xdr:rowOff>
        </xdr:to>
        <xdr:grpSp>
          <xdr:nvGrpSpPr>
            <xdr:cNvPr id="2" name="Gruppieren 1">
              <a:extLst>
                <a:ext uri="{FF2B5EF4-FFF2-40B4-BE49-F238E27FC236}">
                  <a16:creationId xmlns:a16="http://schemas.microsoft.com/office/drawing/2014/main" id="{00000000-0008-0000-0300-000002000000}"/>
                </a:ext>
              </a:extLst>
            </xdr:cNvPr>
            <xdr:cNvGrpSpPr/>
          </xdr:nvGrpSpPr>
          <xdr:grpSpPr>
            <a:xfrm>
              <a:off x="187319" y="53975"/>
              <a:ext cx="2819355" cy="323019"/>
              <a:chOff x="3152769" y="28575"/>
              <a:chExt cx="2815008" cy="316669"/>
            </a:xfrm>
          </xdr:grpSpPr>
          <xdr:grpSp>
            <xdr:nvGrpSpPr>
              <xdr:cNvPr id="3" name="Gruppieren 2">
                <a:extLst>
                  <a:ext uri="{FF2B5EF4-FFF2-40B4-BE49-F238E27FC236}">
                    <a16:creationId xmlns:a16="http://schemas.microsoft.com/office/drawing/2014/main" id="{00000000-0008-0000-0300-000003000000}"/>
                  </a:ext>
                </a:extLst>
              </xdr:cNvPr>
              <xdr:cNvGrpSpPr/>
            </xdr:nvGrpSpPr>
            <xdr:grpSpPr>
              <a:xfrm>
                <a:off x="3152769" y="28575"/>
                <a:ext cx="2815008" cy="316669"/>
                <a:chOff x="1621567" y="2151952"/>
                <a:chExt cx="2815008" cy="316669"/>
              </a:xfrm>
            </xdr:grpSpPr>
            <xdr:sp macro="" textlink="">
              <xdr:nvSpPr>
                <xdr:cNvPr id="9217" name="Group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1621567" y="2151952"/>
                  <a:ext cx="2815008" cy="316669"/>
                </a:xfrm>
                <a:prstGeom prst="rect">
                  <a:avLst/>
                </a:prstGeom>
                <a:noFill/>
                <a:ln w="9525">
                  <a:miter lim="800000"/>
                  <a:headEnd/>
                  <a:tailEnd/>
                </a:ln>
                <a:extLst>
                  <a:ext uri="{909E8E84-426E-40DD-AFC4-6F175D3DCCD1}">
                    <a14:hiddenFill>
                      <a:noFill/>
                    </a14:hiddenFill>
                  </a:ext>
                </a:extLst>
              </xdr:spPr>
            </xdr:sp>
            <xdr:sp macro="" textlink="">
              <xdr:nvSpPr>
                <xdr:cNvPr id="9218" name="Label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15875</xdr:colOff>
          <xdr:row>0</xdr:row>
          <xdr:rowOff>22225</xdr:rowOff>
        </xdr:from>
        <xdr:to>
          <xdr:col>2</xdr:col>
          <xdr:colOff>720663</xdr:colOff>
          <xdr:row>0</xdr:row>
          <xdr:rowOff>345244</xdr:rowOff>
        </xdr:to>
        <xdr:grpSp>
          <xdr:nvGrpSpPr>
            <xdr:cNvPr id="2" name="Gruppieren 1">
              <a:extLst>
                <a:ext uri="{FF2B5EF4-FFF2-40B4-BE49-F238E27FC236}">
                  <a16:creationId xmlns:a16="http://schemas.microsoft.com/office/drawing/2014/main" id="{00000000-0008-0000-0400-000002000000}"/>
                </a:ext>
              </a:extLst>
            </xdr:cNvPr>
            <xdr:cNvGrpSpPr/>
          </xdr:nvGrpSpPr>
          <xdr:grpSpPr>
            <a:xfrm>
              <a:off x="206375" y="22225"/>
              <a:ext cx="2876488" cy="323019"/>
              <a:chOff x="3152775" y="28575"/>
              <a:chExt cx="2814991" cy="316669"/>
            </a:xfrm>
          </xdr:grpSpPr>
          <xdr:grpSp>
            <xdr:nvGrpSpPr>
              <xdr:cNvPr id="3" name="Gruppieren 2">
                <a:extLst>
                  <a:ext uri="{FF2B5EF4-FFF2-40B4-BE49-F238E27FC236}">
                    <a16:creationId xmlns:a16="http://schemas.microsoft.com/office/drawing/2014/main" id="{00000000-0008-0000-0400-000003000000}"/>
                  </a:ext>
                </a:extLst>
              </xdr:cNvPr>
              <xdr:cNvGrpSpPr/>
            </xdr:nvGrpSpPr>
            <xdr:grpSpPr>
              <a:xfrm>
                <a:off x="3152775" y="28575"/>
                <a:ext cx="2814991" cy="316669"/>
                <a:chOff x="1621573" y="2151952"/>
                <a:chExt cx="2814991" cy="316669"/>
              </a:xfrm>
            </xdr:grpSpPr>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1621573" y="2151952"/>
                  <a:ext cx="2814991" cy="316669"/>
                </a:xfrm>
                <a:prstGeom prst="rect">
                  <a:avLst/>
                </a:prstGeom>
                <a:noFill/>
                <a:ln w="9525">
                  <a:miter lim="800000"/>
                  <a:headEnd/>
                  <a:tailEnd/>
                </a:ln>
                <a:extLst>
                  <a:ext uri="{909E8E84-426E-40DD-AFC4-6F175D3DCCD1}">
                    <a14:hiddenFill>
                      <a:noFill/>
                    </a14:hiddenFill>
                  </a:ext>
                </a:extLst>
              </xdr:spPr>
            </xdr:sp>
            <xdr:sp macro="" textlink="">
              <xdr:nvSpPr>
                <xdr:cNvPr id="7170" name="Label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3AF13-55CB-4F39-AE86-D1CEBE409B7A}">
  <sheetPr codeName="Tabelle1"/>
  <dimension ref="B1:O63"/>
  <sheetViews>
    <sheetView showGridLines="0" zoomScaleNormal="100" workbookViewId="0">
      <pane ySplit="8" topLeftCell="A9" activePane="bottomLeft" state="frozen"/>
      <selection pane="bottomLeft"/>
    </sheetView>
  </sheetViews>
  <sheetFormatPr baseColWidth="10" defaultColWidth="8.42578125" defaultRowHeight="11.25" x14ac:dyDescent="0.2"/>
  <cols>
    <col min="1" max="1" width="2.85546875" style="5" customWidth="1"/>
    <col min="2" max="2" width="30.42578125" style="5" customWidth="1"/>
    <col min="3" max="5" width="7.5703125" style="5" customWidth="1"/>
    <col min="6" max="6" width="8.42578125" style="5" customWidth="1"/>
    <col min="7" max="7" width="7.5703125" style="5" customWidth="1"/>
    <col min="8" max="8" width="8.42578125" style="5" customWidth="1"/>
    <col min="9" max="10" width="7.5703125" style="5" customWidth="1"/>
    <col min="11" max="16384" width="8.42578125" style="5"/>
  </cols>
  <sheetData>
    <row r="1" spans="2:15" ht="30.75" customHeight="1" x14ac:dyDescent="0.2">
      <c r="B1" s="41"/>
      <c r="C1" s="41"/>
      <c r="D1" s="41"/>
      <c r="E1" s="41"/>
      <c r="F1" s="41"/>
      <c r="G1" s="41"/>
      <c r="H1" s="41"/>
      <c r="I1" s="41"/>
      <c r="J1" s="41"/>
    </row>
    <row r="2" spans="2:15" ht="13.5" customHeight="1" x14ac:dyDescent="0.25">
      <c r="B2" s="3" t="s">
        <v>27</v>
      </c>
      <c r="C2" s="4"/>
      <c r="D2" s="4"/>
      <c r="E2" s="4"/>
      <c r="F2" s="4"/>
      <c r="G2" s="4"/>
      <c r="H2" s="4"/>
      <c r="I2" s="4"/>
      <c r="J2" s="4"/>
    </row>
    <row r="3" spans="2:15" ht="1.5" customHeight="1" x14ac:dyDescent="0.2">
      <c r="B3" s="6"/>
      <c r="C3" s="6"/>
      <c r="D3" s="7"/>
      <c r="E3" s="7"/>
      <c r="F3" s="7"/>
      <c r="G3" s="7"/>
      <c r="H3" s="7"/>
      <c r="I3" s="7"/>
      <c r="J3" s="7"/>
    </row>
    <row r="4" spans="2:15" ht="15.75" customHeight="1" x14ac:dyDescent="0.2">
      <c r="B4" s="192" t="s">
        <v>28</v>
      </c>
      <c r="C4" s="195" t="s">
        <v>29</v>
      </c>
      <c r="D4" s="195" t="s">
        <v>30</v>
      </c>
      <c r="E4" s="195"/>
      <c r="F4" s="195"/>
      <c r="G4" s="195"/>
      <c r="H4" s="195"/>
      <c r="I4" s="195" t="s">
        <v>31</v>
      </c>
      <c r="J4" s="195"/>
      <c r="K4" s="195"/>
      <c r="L4" s="195"/>
      <c r="M4" s="196"/>
    </row>
    <row r="5" spans="2:15" ht="15.75" customHeight="1" x14ac:dyDescent="0.2">
      <c r="B5" s="193"/>
      <c r="C5" s="190"/>
      <c r="D5" s="190" t="s">
        <v>56</v>
      </c>
      <c r="E5" s="190"/>
      <c r="F5" s="190"/>
      <c r="G5" s="190"/>
      <c r="H5" s="190"/>
      <c r="I5" s="190"/>
      <c r="J5" s="190"/>
      <c r="K5" s="190"/>
      <c r="L5" s="190"/>
      <c r="M5" s="198"/>
    </row>
    <row r="6" spans="2:15" ht="15.75" customHeight="1" x14ac:dyDescent="0.2">
      <c r="B6" s="193"/>
      <c r="C6" s="190"/>
      <c r="D6" s="187" cm="1">
        <f t="array" ref="D6">INDEX(Einstellungen!$E$3:$E$100,Einstellungen!$A$1)</f>
        <v>2023</v>
      </c>
      <c r="E6" s="189">
        <f>D6+1</f>
        <v>2024</v>
      </c>
      <c r="F6" s="189"/>
      <c r="G6" s="189">
        <f>E6+1</f>
        <v>2025</v>
      </c>
      <c r="H6" s="189"/>
      <c r="I6" s="187">
        <f>D6</f>
        <v>2023</v>
      </c>
      <c r="J6" s="189">
        <f>E6</f>
        <v>2024</v>
      </c>
      <c r="K6" s="189"/>
      <c r="L6" s="189">
        <f>J6+1</f>
        <v>2025</v>
      </c>
      <c r="M6" s="197"/>
    </row>
    <row r="7" spans="2:15" ht="15.75" customHeight="1" x14ac:dyDescent="0.2">
      <c r="B7" s="193"/>
      <c r="C7" s="190"/>
      <c r="D7" s="187"/>
      <c r="E7" s="190" t="s">
        <v>64</v>
      </c>
      <c r="F7" s="190" t="str" cm="1">
        <f t="array" ref="F7">"Diff. zu 
" &amp; INDEX(Einstellungen!$C$2:$C$100,Einstellungen!$A$1)</f>
        <v>Diff. zu 
FG 2024</v>
      </c>
      <c r="G7" s="190" t="s">
        <v>64</v>
      </c>
      <c r="H7" s="190" t="str" cm="1">
        <f t="array" ref="H7">"Diff. zu 
" &amp; INDEX(Einstellungen!$C$2:$C$100,Einstellungen!$A$1)</f>
        <v>Diff. zu 
FG 2024</v>
      </c>
      <c r="I7" s="187"/>
      <c r="J7" s="190" t="s">
        <v>64</v>
      </c>
      <c r="K7" s="190" t="str" cm="1">
        <f t="array" ref="K7">"Diff. zu 
" &amp; INDEX(Einstellungen!$C$2:$C$100,Einstellungen!$A$1)</f>
        <v>Diff. zu 
FG 2024</v>
      </c>
      <c r="L7" s="190" t="s">
        <v>64</v>
      </c>
      <c r="M7" s="198" t="str" cm="1">
        <f t="array" ref="M7">"Diff. zu 
" &amp; INDEX(Einstellungen!$C$2:$C$100,Einstellungen!$A$1)</f>
        <v>Diff. zu 
FG 2024</v>
      </c>
    </row>
    <row r="8" spans="2:15" ht="13.5" customHeight="1" x14ac:dyDescent="0.2">
      <c r="B8" s="194"/>
      <c r="C8" s="191"/>
      <c r="D8" s="188"/>
      <c r="E8" s="191"/>
      <c r="F8" s="191"/>
      <c r="G8" s="191"/>
      <c r="H8" s="191"/>
      <c r="I8" s="188"/>
      <c r="J8" s="191"/>
      <c r="K8" s="191"/>
      <c r="L8" s="191"/>
      <c r="M8" s="199"/>
    </row>
    <row r="9" spans="2:15" ht="16.5" customHeight="1" x14ac:dyDescent="0.25">
      <c r="B9" s="8" t="s">
        <v>0</v>
      </c>
      <c r="C9" s="9" cm="1">
        <f t="array" ref="C9">INDEX(Daten_Welt!$A5:$CZ5,MATCH(INDEX(Einstellungen!$B$2:$B$100,Einstellungen!$A$1+1)&amp;":Gew",Daten_Welt!$A$1:$CZ$1,0))</f>
        <v>27.8</v>
      </c>
      <c r="D9" s="9" cm="1">
        <f t="array" ref="D9">INDEX(Daten_Welt!$A5:$CZ5,MATCH(INDEX(Einstellungen!$B$2:$B$100,Einstellungen!$A$1+1)&amp;":BIP:"&amp;D$6,Daten_Welt!$A$1:$CZ$1,0))</f>
        <v>0.9</v>
      </c>
      <c r="E9" s="10" cm="1">
        <f t="array" ref="E9">INDEX(Daten_Welt!$A5:$CZ5,MATCH(INDEX(Einstellungen!$B$2:$B$100,Einstellungen!$A$1+1)&amp;":BIP:"&amp;E$6,Daten_Welt!$A$1:$CZ$1,0))</f>
        <v>1.2</v>
      </c>
      <c r="F9" s="33" cm="1">
        <f t="array" ref="F9">ROUND(INDEX(Daten_Welt!$A5:$CZ5,MATCH(INDEX(Einstellungen!$B$2:$B$100,Einstellungen!$A$1+1)&amp;":BIP:"&amp;E$6,Daten_Welt!$A$1:$CZ$1,0))-INDEX(Daten_Welt!$A5:$CZ5,MATCH(INDEX(Einstellungen!$B$2:$B$100,Einstellungen!$A$1)&amp;":BIP:"&amp;E$6,Daten_Welt!$A$1:$CZ$1,0)),1)</f>
        <v>0</v>
      </c>
      <c r="G9" s="10" cm="1">
        <f t="array" ref="G9">INDEX(Daten_Welt!$A5:$CZ5,MATCH(INDEX(Einstellungen!$B$2:$B$100,Einstellungen!$A$1+1)&amp;":BIP:"&amp;G$6,Daten_Welt!$A$1:$CZ$1,0))</f>
        <v>1.5</v>
      </c>
      <c r="H9" s="33" cm="1">
        <f t="array" ref="H9">IFERROR(ROUND(INDEX(Daten_Welt!$A5:$CZ5,MATCH(INDEX(Einstellungen!$B$2:$B$100,Einstellungen!$A$1+1)&amp;":BIP:"&amp;G$6,Daten_Welt!$A$1:$CZ$1,0))-INDEX(Daten_Welt!$A5:$CZ5,MATCH(INDEX(Einstellungen!$B$2:$B$100,Einstellungen!$A$1)&amp;":BIP:"&amp;G$6,Daten_Welt!$A$1:$CZ$1,0)),1),"-   ")</f>
        <v>-0.3</v>
      </c>
      <c r="I9" s="9" cm="1">
        <f t="array" ref="I9">INDEX(Daten_Welt!$A5:$CZ5,MATCH(INDEX(Einstellungen!$B$2:$B$100,Einstellungen!$A$1+1)&amp;":VPI:"&amp;I$6,Daten_Welt!$A$1:$CZ$1,0))</f>
        <v>8</v>
      </c>
      <c r="J9" s="10" cm="1">
        <f t="array" ref="J9">INDEX(Daten_Welt!$A5:$CZ5,MATCH(INDEX(Einstellungen!$B$2:$B$100,Einstellungen!$A$1+1)&amp;":VPI:"&amp;J$6,Daten_Welt!$A$1:$CZ$1,0))</f>
        <v>5.3</v>
      </c>
      <c r="K9" s="33" cm="1">
        <f t="array" ref="K9">ROUND(INDEX(Daten_Welt!$A5:$CZ5,MATCH(INDEX(Einstellungen!$B$2:$B$100,Einstellungen!$A$1+1)&amp;":VPI:"&amp;J$6,Daten_Welt!$A$1:$CZ$1,0))-INDEX(Daten_Welt!$A5:$CZ5,MATCH(INDEX(Einstellungen!$B$2:$B$100,Einstellungen!$A$1)&amp;":VPI:"&amp;J$6,Daten_Welt!$A$1:$CZ$1,0)),1)</f>
        <v>0.2</v>
      </c>
      <c r="L9" s="10" cm="1">
        <f t="array" ref="L9">INDEX(Daten_Welt!$A5:$CZ5,MATCH(INDEX(Einstellungen!$B$2:$B$100,Einstellungen!$A$1+1)&amp;":VPI:"&amp;L$6,Daten_Welt!$A$1:$CZ$1,0))</f>
        <v>3.9</v>
      </c>
      <c r="M9" s="33" cm="1">
        <f t="array" ref="M9">IFERROR(ROUND(INDEX(Daten_Welt!$A5:$CZ5,MATCH(INDEX(Einstellungen!$B$2:$B$100,Einstellungen!$A$1+1)&amp;":VPI:"&amp;L$6,Daten_Welt!$A$1:$CZ$1,0))-INDEX(Daten_Welt!$A5:$CZ5,MATCH(INDEX(Einstellungen!$B$2:$B$100,Einstellungen!$A$1)&amp;":VPI:"&amp;L$6,Daten_Welt!$A$1:$CZ$1,0)),1),"-   ")</f>
        <v>0.2</v>
      </c>
    </row>
    <row r="10" spans="2:15" ht="16.5" customHeight="1" x14ac:dyDescent="0.25">
      <c r="B10" s="11" t="s">
        <v>1</v>
      </c>
      <c r="C10" s="12" cm="1">
        <f t="array" ref="C10">INDEX(Daten_Welt!$A6:$CZ6,MATCH(INDEX(Einstellungen!$B$2:$B$100,Einstellungen!$A$1+1)&amp;":Gew",Daten_Welt!$A$1:$CZ$1,0))</f>
        <v>16.600000000000001</v>
      </c>
      <c r="D10" s="12" cm="1">
        <f t="array" ref="D10">INDEX(Daten_Welt!$A6:$CZ6,MATCH(INDEX(Einstellungen!$B$2:$B$100,Einstellungen!$A$1+1)&amp;":BIP:"&amp;D$6,Daten_Welt!$A$1:$CZ$1,0))</f>
        <v>0.5</v>
      </c>
      <c r="E10" s="13" cm="1">
        <f t="array" ref="E10">INDEX(Daten_Welt!$A6:$CZ6,MATCH(INDEX(Einstellungen!$B$2:$B$100,Einstellungen!$A$1+1)&amp;":BIP:"&amp;E$6,Daten_Welt!$A$1:$CZ$1,0))</f>
        <v>0.7</v>
      </c>
      <c r="F10" s="34" cm="1">
        <f t="array" ref="F10">ROUND(INDEX(Daten_Welt!$A6:$CZ6,MATCH(INDEX(Einstellungen!$B$2:$B$100,Einstellungen!$A$1+1)&amp;":BIP:"&amp;E$6,Daten_Welt!$A$1:$CZ$1,0))-INDEX(Daten_Welt!$A6:$CZ6,MATCH(INDEX(Einstellungen!$B$2:$B$100,Einstellungen!$A$1)&amp;":BIP:"&amp;E$6,Daten_Welt!$A$1:$CZ$1,0)),1)</f>
        <v>-0.1</v>
      </c>
      <c r="G10" s="13" cm="1">
        <f t="array" ref="G10">INDEX(Daten_Welt!$A6:$CZ6,MATCH(INDEX(Einstellungen!$B$2:$B$100,Einstellungen!$A$1+1)&amp;":BIP:"&amp;G$6,Daten_Welt!$A$1:$CZ$1,0))</f>
        <v>1.3</v>
      </c>
      <c r="H10" s="34" cm="1">
        <f t="array" ref="H10">IFERROR(ROUND(INDEX(Daten_Welt!$A6:$CZ6,MATCH(INDEX(Einstellungen!$B$2:$B$100,Einstellungen!$A$1+1)&amp;":BIP:"&amp;G$6,Daten_Welt!$A$1:$CZ$1,0))-INDEX(Daten_Welt!$A6:$CZ6,MATCH(INDEX(Einstellungen!$B$2:$B$100,Einstellungen!$A$1)&amp;":BIP:"&amp;G$6,Daten_Welt!$A$1:$CZ$1,0)),1),"-   ")</f>
        <v>-0.2</v>
      </c>
      <c r="I10" s="12" cm="1">
        <f t="array" ref="I10">INDEX(Daten_Welt!$A6:$CZ6,MATCH(INDEX(Einstellungen!$B$2:$B$100,Einstellungen!$A$1+1)&amp;":VPI:"&amp;I$6,Daten_Welt!$A$1:$CZ$1,0))</f>
        <v>5.4</v>
      </c>
      <c r="J10" s="13" cm="1">
        <f t="array" ref="J10">INDEX(Daten_Welt!$A6:$CZ6,MATCH(INDEX(Einstellungen!$B$2:$B$100,Einstellungen!$A$1+1)&amp;":VPI:"&amp;J$6,Daten_Welt!$A$1:$CZ$1,0))</f>
        <v>2.4</v>
      </c>
      <c r="K10" s="34" cm="1">
        <f t="array" ref="K10">ROUND(INDEX(Daten_Welt!$A6:$CZ6,MATCH(INDEX(Einstellungen!$B$2:$B$100,Einstellungen!$A$1+1)&amp;":VPI:"&amp;J$6,Daten_Welt!$A$1:$CZ$1,0))-INDEX(Daten_Welt!$A6:$CZ6,MATCH(INDEX(Einstellungen!$B$2:$B$100,Einstellungen!$A$1)&amp;":VPI:"&amp;J$6,Daten_Welt!$A$1:$CZ$1,0)),1)</f>
        <v>0</v>
      </c>
      <c r="L10" s="13" cm="1">
        <f t="array" ref="L10">INDEX(Daten_Welt!$A6:$CZ6,MATCH(INDEX(Einstellungen!$B$2:$B$100,Einstellungen!$A$1+1)&amp;":VPI:"&amp;L$6,Daten_Welt!$A$1:$CZ$1,0))</f>
        <v>2.1</v>
      </c>
      <c r="M10" s="34" cm="1">
        <f t="array" ref="M10">IFERROR(ROUND(INDEX(Daten_Welt!$A6:$CZ6,MATCH(INDEX(Einstellungen!$B$2:$B$100,Einstellungen!$A$1+1)&amp;":VPI:"&amp;L$6,Daten_Welt!$A$1:$CZ$1,0))-INDEX(Daten_Welt!$A6:$CZ6,MATCH(INDEX(Einstellungen!$B$2:$B$100,Einstellungen!$A$1)&amp;":VPI:"&amp;L$6,Daten_Welt!$A$1:$CZ$1,0)),1),"-   ")</f>
        <v>0</v>
      </c>
    </row>
    <row r="11" spans="2:15" ht="16.5" customHeight="1" x14ac:dyDescent="0.25">
      <c r="B11" s="11" t="s">
        <v>2</v>
      </c>
      <c r="C11" s="12" cm="1">
        <f t="array" ref="C11">INDEX(Daten_Welt!$A7:$CZ7,MATCH(INDEX(Einstellungen!$B$2:$B$100,Einstellungen!$A$1+1)&amp;":Gew",Daten_Welt!$A$1:$CZ$1,0))</f>
        <v>3.6</v>
      </c>
      <c r="D11" s="12" cm="1">
        <f t="array" ref="D11">INDEX(Daten_Welt!$A7:$CZ7,MATCH(INDEX(Einstellungen!$B$2:$B$100,Einstellungen!$A$1+1)&amp;":BIP:"&amp;D$6,Daten_Welt!$A$1:$CZ$1,0))</f>
        <v>0.3</v>
      </c>
      <c r="E11" s="13" cm="1">
        <f t="array" ref="E11">INDEX(Daten_Welt!$A7:$CZ7,MATCH(INDEX(Einstellungen!$B$2:$B$100,Einstellungen!$A$1+1)&amp;":BIP:"&amp;E$6,Daten_Welt!$A$1:$CZ$1,0))</f>
        <v>0.9</v>
      </c>
      <c r="F11" s="34" cm="1">
        <f t="array" ref="F11">ROUND(INDEX(Daten_Welt!$A7:$CZ7,MATCH(INDEX(Einstellungen!$B$2:$B$100,Einstellungen!$A$1+1)&amp;":BIP:"&amp;E$6,Daten_Welt!$A$1:$CZ$1,0))-INDEX(Daten_Welt!$A7:$CZ7,MATCH(INDEX(Einstellungen!$B$2:$B$100,Einstellungen!$A$1)&amp;":BIP:"&amp;E$6,Daten_Welt!$A$1:$CZ$1,0)),1)</f>
        <v>0.4</v>
      </c>
      <c r="G11" s="13" cm="1">
        <f t="array" ref="G11">INDEX(Daten_Welt!$A7:$CZ7,MATCH(INDEX(Einstellungen!$B$2:$B$100,Einstellungen!$A$1+1)&amp;":BIP:"&amp;G$6,Daten_Welt!$A$1:$CZ$1,0))</f>
        <v>1.5</v>
      </c>
      <c r="H11" s="34" cm="1">
        <f t="array" ref="H11">IFERROR(ROUND(INDEX(Daten_Welt!$A7:$CZ7,MATCH(INDEX(Einstellungen!$B$2:$B$100,Einstellungen!$A$1+1)&amp;":BIP:"&amp;G$6,Daten_Welt!$A$1:$CZ$1,0))-INDEX(Daten_Welt!$A7:$CZ7,MATCH(INDEX(Einstellungen!$B$2:$B$100,Einstellungen!$A$1)&amp;":BIP:"&amp;G$6,Daten_Welt!$A$1:$CZ$1,0)),1),"-   ")</f>
        <v>-0.1</v>
      </c>
      <c r="I11" s="12" cm="1">
        <f t="array" ref="I11">INDEX(Daten_Welt!$A7:$CZ7,MATCH(INDEX(Einstellungen!$B$2:$B$100,Einstellungen!$A$1+1)&amp;":VPI:"&amp;I$6,Daten_Welt!$A$1:$CZ$1,0))</f>
        <v>7.3</v>
      </c>
      <c r="J11" s="13" cm="1">
        <f t="array" ref="J11">INDEX(Daten_Welt!$A7:$CZ7,MATCH(INDEX(Einstellungen!$B$2:$B$100,Einstellungen!$A$1+1)&amp;":VPI:"&amp;J$6,Daten_Welt!$A$1:$CZ$1,0))</f>
        <v>2.5</v>
      </c>
      <c r="K11" s="34" cm="1">
        <f t="array" ref="K11">ROUND(INDEX(Daten_Welt!$A7:$CZ7,MATCH(INDEX(Einstellungen!$B$2:$B$100,Einstellungen!$A$1+1)&amp;":VPI:"&amp;J$6,Daten_Welt!$A$1:$CZ$1,0))-INDEX(Daten_Welt!$A7:$CZ7,MATCH(INDEX(Einstellungen!$B$2:$B$100,Einstellungen!$A$1)&amp;":VPI:"&amp;J$6,Daten_Welt!$A$1:$CZ$1,0)),1)</f>
        <v>-0.5</v>
      </c>
      <c r="L11" s="13" cm="1">
        <f t="array" ref="L11">INDEX(Daten_Welt!$A7:$CZ7,MATCH(INDEX(Einstellungen!$B$2:$B$100,Einstellungen!$A$1+1)&amp;":VPI:"&amp;L$6,Daten_Welt!$A$1:$CZ$1,0))</f>
        <v>2.2000000000000002</v>
      </c>
      <c r="M11" s="34" cm="1">
        <f t="array" ref="M11">IFERROR(ROUND(INDEX(Daten_Welt!$A7:$CZ7,MATCH(INDEX(Einstellungen!$B$2:$B$100,Einstellungen!$A$1+1)&amp;":VPI:"&amp;L$6,Daten_Welt!$A$1:$CZ$1,0))-INDEX(Daten_Welt!$A7:$CZ7,MATCH(INDEX(Einstellungen!$B$2:$B$100,Einstellungen!$A$1)&amp;":VPI:"&amp;L$6,Daten_Welt!$A$1:$CZ$1,0)),1),"-   ")</f>
        <v>-0.2</v>
      </c>
    </row>
    <row r="12" spans="2:15" ht="16.5" customHeight="1" x14ac:dyDescent="0.25">
      <c r="B12" s="11" t="s">
        <v>3</v>
      </c>
      <c r="C12" s="12" cm="1">
        <f t="array" ref="C12">INDEX(Daten_Welt!$A8:$CZ8,MATCH(INDEX(Einstellungen!$B$2:$B$100,Einstellungen!$A$1+1)&amp;":Gew",Daten_Welt!$A$1:$CZ$1,0))</f>
        <v>2.1</v>
      </c>
      <c r="D12" s="12" cm="1">
        <f t="array" ref="D12">INDEX(Daten_Welt!$A8:$CZ8,MATCH(INDEX(Einstellungen!$B$2:$B$100,Einstellungen!$A$1+1)&amp;":BIP:"&amp;D$6,Daten_Welt!$A$1:$CZ$1,0))</f>
        <v>3.3</v>
      </c>
      <c r="E12" s="13" cm="1">
        <f t="array" ref="E12">INDEX(Daten_Welt!$A8:$CZ8,MATCH(INDEX(Einstellungen!$B$2:$B$100,Einstellungen!$A$1+1)&amp;":BIP:"&amp;E$6,Daten_Welt!$A$1:$CZ$1,0))</f>
        <v>3.5</v>
      </c>
      <c r="F12" s="34" cm="1">
        <f t="array" ref="F12">ROUND(INDEX(Daten_Welt!$A8:$CZ8,MATCH(INDEX(Einstellungen!$B$2:$B$100,Einstellungen!$A$1+1)&amp;":BIP:"&amp;E$6,Daten_Welt!$A$1:$CZ$1,0))-INDEX(Daten_Welt!$A8:$CZ8,MATCH(INDEX(Einstellungen!$B$2:$B$100,Einstellungen!$A$1)&amp;":BIP:"&amp;E$6,Daten_Welt!$A$1:$CZ$1,0)),1)</f>
        <v>1</v>
      </c>
      <c r="G12" s="13" cm="1">
        <f t="array" ref="G12">INDEX(Daten_Welt!$A8:$CZ8,MATCH(INDEX(Einstellungen!$B$2:$B$100,Einstellungen!$A$1+1)&amp;":BIP:"&amp;G$6,Daten_Welt!$A$1:$CZ$1,0))</f>
        <v>1.7</v>
      </c>
      <c r="H12" s="34" cm="1">
        <f t="array" ref="H12">IFERROR(ROUND(INDEX(Daten_Welt!$A8:$CZ8,MATCH(INDEX(Einstellungen!$B$2:$B$100,Einstellungen!$A$1+1)&amp;":BIP:"&amp;G$6,Daten_Welt!$A$1:$CZ$1,0))-INDEX(Daten_Welt!$A8:$CZ8,MATCH(INDEX(Einstellungen!$B$2:$B$100,Einstellungen!$A$1)&amp;":BIP:"&amp;G$6,Daten_Welt!$A$1:$CZ$1,0)),1),"-   ")</f>
        <v>-0.1</v>
      </c>
      <c r="I12" s="12" cm="1">
        <f t="array" ref="I12">INDEX(Daten_Welt!$A8:$CZ8,MATCH(INDEX(Einstellungen!$B$2:$B$100,Einstellungen!$A$1+1)&amp;":VPI:"&amp;I$6,Daten_Welt!$A$1:$CZ$1,0))</f>
        <v>5.9</v>
      </c>
      <c r="J12" s="13" cm="1">
        <f t="array" ref="J12">INDEX(Daten_Welt!$A8:$CZ8,MATCH(INDEX(Einstellungen!$B$2:$B$100,Einstellungen!$A$1+1)&amp;":VPI:"&amp;J$6,Daten_Welt!$A$1:$CZ$1,0))</f>
        <v>8.3000000000000007</v>
      </c>
      <c r="K12" s="34" cm="1">
        <f t="array" ref="K12">ROUND(INDEX(Daten_Welt!$A8:$CZ8,MATCH(INDEX(Einstellungen!$B$2:$B$100,Einstellungen!$A$1+1)&amp;":VPI:"&amp;J$6,Daten_Welt!$A$1:$CZ$1,0))-INDEX(Daten_Welt!$A8:$CZ8,MATCH(INDEX(Einstellungen!$B$2:$B$100,Einstellungen!$A$1)&amp;":VPI:"&amp;J$6,Daten_Welt!$A$1:$CZ$1,0)),1)</f>
        <v>1</v>
      </c>
      <c r="L12" s="13" cm="1">
        <f t="array" ref="L12">INDEX(Daten_Welt!$A8:$CZ8,MATCH(INDEX(Einstellungen!$B$2:$B$100,Einstellungen!$A$1+1)&amp;":VPI:"&amp;L$6,Daten_Welt!$A$1:$CZ$1,0))</f>
        <v>6.9</v>
      </c>
      <c r="M12" s="34" cm="1">
        <f t="array" ref="M12">IFERROR(ROUND(INDEX(Daten_Welt!$A8:$CZ8,MATCH(INDEX(Einstellungen!$B$2:$B$100,Einstellungen!$A$1+1)&amp;":VPI:"&amp;L$6,Daten_Welt!$A$1:$CZ$1,0))-INDEX(Daten_Welt!$A8:$CZ8,MATCH(INDEX(Einstellungen!$B$2:$B$100,Einstellungen!$A$1)&amp;":VPI:"&amp;L$6,Daten_Welt!$A$1:$CZ$1,0)),1),"-   ")</f>
        <v>0.9</v>
      </c>
    </row>
    <row r="13" spans="2:15" ht="16.5" customHeight="1" x14ac:dyDescent="0.25">
      <c r="B13" s="11" t="s">
        <v>33</v>
      </c>
      <c r="C13" s="12" cm="1">
        <f t="array" ref="C13">INDEX(Daten_Welt!$A9:$CZ9,MATCH(INDEX(Einstellungen!$B$2:$B$100,Einstellungen!$A$1+1)&amp;":Gew",Daten_Welt!$A$1:$CZ$1,0))</f>
        <v>1.9</v>
      </c>
      <c r="D13" s="12" cm="1">
        <f t="array" ref="D13">INDEX(Daten_Welt!$A9:$CZ9,MATCH(INDEX(Einstellungen!$B$2:$B$100,Einstellungen!$A$1+1)&amp;":BIP:"&amp;D$6,Daten_Welt!$A$1:$CZ$1,0))</f>
        <v>0.5</v>
      </c>
      <c r="E13" s="13" cm="1">
        <f t="array" ref="E13">INDEX(Daten_Welt!$A9:$CZ9,MATCH(INDEX(Einstellungen!$B$2:$B$100,Einstellungen!$A$1+1)&amp;":BIP:"&amp;E$6,Daten_Welt!$A$1:$CZ$1,0))</f>
        <v>2.1</v>
      </c>
      <c r="F13" s="34" cm="1">
        <f t="array" ref="F13">ROUND(INDEX(Daten_Welt!$A9:$CZ9,MATCH(INDEX(Einstellungen!$B$2:$B$100,Einstellungen!$A$1+1)&amp;":BIP:"&amp;E$6,Daten_Welt!$A$1:$CZ$1,0))-INDEX(Daten_Welt!$A9:$CZ9,MATCH(INDEX(Einstellungen!$B$2:$B$100,Einstellungen!$A$1)&amp;":BIP:"&amp;E$6,Daten_Welt!$A$1:$CZ$1,0)),1)</f>
        <v>-0.4</v>
      </c>
      <c r="G13" s="13" cm="1">
        <f t="array" ref="G13">INDEX(Daten_Welt!$A9:$CZ9,MATCH(INDEX(Einstellungen!$B$2:$B$100,Einstellungen!$A$1+1)&amp;":BIP:"&amp;G$6,Daten_Welt!$A$1:$CZ$1,0))</f>
        <v>3</v>
      </c>
      <c r="H13" s="34" cm="1">
        <f t="array" ref="H13">IFERROR(ROUND(INDEX(Daten_Welt!$A9:$CZ9,MATCH(INDEX(Einstellungen!$B$2:$B$100,Einstellungen!$A$1+1)&amp;":BIP:"&amp;G$6,Daten_Welt!$A$1:$CZ$1,0))-INDEX(Daten_Welt!$A9:$CZ9,MATCH(INDEX(Einstellungen!$B$2:$B$100,Einstellungen!$A$1)&amp;":BIP:"&amp;G$6,Daten_Welt!$A$1:$CZ$1,0)),1),"-   ")</f>
        <v>-0.3</v>
      </c>
      <c r="I13" s="12" cm="1">
        <f t="array" ref="I13">INDEX(Daten_Welt!$A9:$CZ9,MATCH(INDEX(Einstellungen!$B$2:$B$100,Einstellungen!$A$1+1)&amp;":VPI:"&amp;I$6,Daten_Welt!$A$1:$CZ$1,0))</f>
        <v>11.4</v>
      </c>
      <c r="J13" s="13" cm="1">
        <f t="array" ref="J13">INDEX(Daten_Welt!$A9:$CZ9,MATCH(INDEX(Einstellungen!$B$2:$B$100,Einstellungen!$A$1+1)&amp;":VPI:"&amp;J$6,Daten_Welt!$A$1:$CZ$1,0))</f>
        <v>3.8</v>
      </c>
      <c r="K13" s="34" cm="1">
        <f t="array" ref="K13">ROUND(INDEX(Daten_Welt!$A9:$CZ9,MATCH(INDEX(Einstellungen!$B$2:$B$100,Einstellungen!$A$1+1)&amp;":VPI:"&amp;J$6,Daten_Welt!$A$1:$CZ$1,0))-INDEX(Daten_Welt!$A9:$CZ9,MATCH(INDEX(Einstellungen!$B$2:$B$100,Einstellungen!$A$1)&amp;":VPI:"&amp;J$6,Daten_Welt!$A$1:$CZ$1,0)),1)</f>
        <v>-0.3</v>
      </c>
      <c r="L13" s="13" cm="1">
        <f t="array" ref="L13">INDEX(Daten_Welt!$A9:$CZ9,MATCH(INDEX(Einstellungen!$B$2:$B$100,Einstellungen!$A$1+1)&amp;":VPI:"&amp;L$6,Daten_Welt!$A$1:$CZ$1,0))</f>
        <v>3.9</v>
      </c>
      <c r="M13" s="34" cm="1">
        <f t="array" ref="M13">IFERROR(ROUND(INDEX(Daten_Welt!$A9:$CZ9,MATCH(INDEX(Einstellungen!$B$2:$B$100,Einstellungen!$A$1+1)&amp;":VPI:"&amp;L$6,Daten_Welt!$A$1:$CZ$1,0))-INDEX(Daten_Welt!$A9:$CZ9,MATCH(INDEX(Einstellungen!$B$2:$B$100,Einstellungen!$A$1)&amp;":VPI:"&amp;L$6,Daten_Welt!$A$1:$CZ$1,0)),1),"-   ")</f>
        <v>0</v>
      </c>
      <c r="N13" s="168"/>
      <c r="O13" s="168"/>
    </row>
    <row r="14" spans="2:15" ht="16.5" customHeight="1" x14ac:dyDescent="0.25">
      <c r="B14" s="11" t="s">
        <v>4</v>
      </c>
      <c r="C14" s="12" cm="1">
        <f t="array" ref="C14">INDEX(Daten_Welt!$A10:$CZ10,MATCH(INDEX(Einstellungen!$B$2:$B$100,Einstellungen!$A$1+1)&amp;":Gew",Daten_Welt!$A$1:$CZ$1,0))</f>
        <v>1.2</v>
      </c>
      <c r="D14" s="12" cm="1">
        <f t="array" ref="D14">INDEX(Daten_Welt!$A10:$CZ10,MATCH(INDEX(Einstellungen!$B$2:$B$100,Einstellungen!$A$1+1)&amp;":BIP:"&amp;D$6,Daten_Welt!$A$1:$CZ$1,0))</f>
        <v>5.0999999999999996</v>
      </c>
      <c r="E14" s="13" cm="1">
        <f t="array" ref="E14">INDEX(Daten_Welt!$A10:$CZ10,MATCH(INDEX(Einstellungen!$B$2:$B$100,Einstellungen!$A$1+1)&amp;":BIP:"&amp;E$6,Daten_Welt!$A$1:$CZ$1,0))</f>
        <v>3.6</v>
      </c>
      <c r="F14" s="34" cm="1">
        <f t="array" ref="F14">ROUND(INDEX(Daten_Welt!$A10:$CZ10,MATCH(INDEX(Einstellungen!$B$2:$B$100,Einstellungen!$A$1+1)&amp;":BIP:"&amp;E$6,Daten_Welt!$A$1:$CZ$1,0))-INDEX(Daten_Welt!$A10:$CZ10,MATCH(INDEX(Einstellungen!$B$2:$B$100,Einstellungen!$A$1)&amp;":BIP:"&amp;E$6,Daten_Welt!$A$1:$CZ$1,0)),1)</f>
        <v>0.5</v>
      </c>
      <c r="G14" s="13" cm="1">
        <f t="array" ref="G14">INDEX(Daten_Welt!$A10:$CZ10,MATCH(INDEX(Einstellungen!$B$2:$B$100,Einstellungen!$A$1+1)&amp;":BIP:"&amp;G$6,Daten_Welt!$A$1:$CZ$1,0))</f>
        <v>2.6</v>
      </c>
      <c r="H14" s="34" cm="1">
        <f t="array" ref="H14">IFERROR(ROUND(INDEX(Daten_Welt!$A10:$CZ10,MATCH(INDEX(Einstellungen!$B$2:$B$100,Einstellungen!$A$1+1)&amp;":BIP:"&amp;G$6,Daten_Welt!$A$1:$CZ$1,0))-INDEX(Daten_Welt!$A10:$CZ10,MATCH(INDEX(Einstellungen!$B$2:$B$100,Einstellungen!$A$1)&amp;":BIP:"&amp;G$6,Daten_Welt!$A$1:$CZ$1,0)),1),"-   ")</f>
        <v>-0.7</v>
      </c>
      <c r="I14" s="12" cm="1">
        <f t="array" ref="I14">INDEX(Daten_Welt!$A10:$CZ10,MATCH(INDEX(Einstellungen!$B$2:$B$100,Einstellungen!$A$1+1)&amp;":VPI:"&amp;I$6,Daten_Welt!$A$1:$CZ$1,0))</f>
        <v>53.9</v>
      </c>
      <c r="J14" s="13" cm="1">
        <f t="array" ref="J14">INDEX(Daten_Welt!$A10:$CZ10,MATCH(INDEX(Einstellungen!$B$2:$B$100,Einstellungen!$A$1+1)&amp;":VPI:"&amp;J$6,Daten_Welt!$A$1:$CZ$1,0))</f>
        <v>58.7</v>
      </c>
      <c r="K14" s="34" cm="1">
        <f t="array" ref="K14">ROUND(INDEX(Daten_Welt!$A10:$CZ10,MATCH(INDEX(Einstellungen!$B$2:$B$100,Einstellungen!$A$1+1)&amp;":VPI:"&amp;J$6,Daten_Welt!$A$1:$CZ$1,0))-INDEX(Daten_Welt!$A10:$CZ10,MATCH(INDEX(Einstellungen!$B$2:$B$100,Einstellungen!$A$1)&amp;":VPI:"&amp;J$6,Daten_Welt!$A$1:$CZ$1,0)),1)</f>
        <v>6.7</v>
      </c>
      <c r="L14" s="13" cm="1">
        <f t="array" ref="L14">INDEX(Daten_Welt!$A10:$CZ10,MATCH(INDEX(Einstellungen!$B$2:$B$100,Einstellungen!$A$1+1)&amp;":VPI:"&amp;L$6,Daten_Welt!$A$1:$CZ$1,0))</f>
        <v>34.299999999999997</v>
      </c>
      <c r="M14" s="34" cm="1">
        <f t="array" ref="M14">IFERROR(ROUND(INDEX(Daten_Welt!$A10:$CZ10,MATCH(INDEX(Einstellungen!$B$2:$B$100,Einstellungen!$A$1+1)&amp;":VPI:"&amp;L$6,Daten_Welt!$A$1:$CZ$1,0))-INDEX(Daten_Welt!$A10:$CZ10,MATCH(INDEX(Einstellungen!$B$2:$B$100,Einstellungen!$A$1)&amp;":VPI:"&amp;L$6,Daten_Welt!$A$1:$CZ$1,0)),1),"-   ")</f>
        <v>3.4</v>
      </c>
      <c r="N14" s="168"/>
      <c r="O14" s="168"/>
    </row>
    <row r="15" spans="2:15" ht="16.5" customHeight="1" x14ac:dyDescent="0.25">
      <c r="B15" s="11" t="s">
        <v>34</v>
      </c>
      <c r="C15" s="12" cm="1">
        <f t="array" ref="C15">INDEX(Daten_Welt!$A11:$CZ11,MATCH(INDEX(Einstellungen!$B$2:$B$100,Einstellungen!$A$1+1)&amp;":Gew",Daten_Welt!$A$1:$CZ$1,0))</f>
        <v>2.5</v>
      </c>
      <c r="D15" s="12" cm="1">
        <f t="array" ref="D15">INDEX(Daten_Welt!$A11:$CZ11,MATCH(INDEX(Einstellungen!$B$2:$B$100,Einstellungen!$A$1+1)&amp;":BIP:"&amp;D$6,Daten_Welt!$A$1:$CZ$1,0))</f>
        <v>0.8</v>
      </c>
      <c r="E15" s="13" cm="1">
        <f t="array" ref="E15">INDEX(Daten_Welt!$A11:$CZ11,MATCH(INDEX(Einstellungen!$B$2:$B$100,Einstellungen!$A$1+1)&amp;":BIP:"&amp;E$6,Daten_Welt!$A$1:$CZ$1,0))</f>
        <v>1.5</v>
      </c>
      <c r="F15" s="34" cm="1">
        <f t="array" ref="F15">ROUND(INDEX(Daten_Welt!$A11:$CZ11,MATCH(INDEX(Einstellungen!$B$2:$B$100,Einstellungen!$A$1+1)&amp;":BIP:"&amp;E$6,Daten_Welt!$A$1:$CZ$1,0))-INDEX(Daten_Welt!$A11:$CZ11,MATCH(INDEX(Einstellungen!$B$2:$B$100,Einstellungen!$A$1)&amp;":BIP:"&amp;E$6,Daten_Welt!$A$1:$CZ$1,0)),1)</f>
        <v>0.2</v>
      </c>
      <c r="G15" s="13" cm="1">
        <f t="array" ref="G15">INDEX(Daten_Welt!$A11:$CZ11,MATCH(INDEX(Einstellungen!$B$2:$B$100,Einstellungen!$A$1+1)&amp;":BIP:"&amp;G$6,Daten_Welt!$A$1:$CZ$1,0))</f>
        <v>1.6</v>
      </c>
      <c r="H15" s="34" cm="1">
        <f t="array" ref="H15">IFERROR(ROUND(INDEX(Daten_Welt!$A11:$CZ11,MATCH(INDEX(Einstellungen!$B$2:$B$100,Einstellungen!$A$1+1)&amp;":BIP:"&amp;G$6,Daten_Welt!$A$1:$CZ$1,0))-INDEX(Daten_Welt!$A11:$CZ11,MATCH(INDEX(Einstellungen!$B$2:$B$100,Einstellungen!$A$1)&amp;":BIP:"&amp;G$6,Daten_Welt!$A$1:$CZ$1,0)),1),"-   ")</f>
        <v>-0.3</v>
      </c>
      <c r="I15" s="12" cm="1">
        <f t="array" ref="I15">INDEX(Daten_Welt!$A11:$CZ11,MATCH(INDEX(Einstellungen!$B$2:$B$100,Einstellungen!$A$1+1)&amp;":VPI:"&amp;I$6,Daten_Welt!$A$1:$CZ$1,0))</f>
        <v>4</v>
      </c>
      <c r="J15" s="13" cm="1">
        <f t="array" ref="J15">INDEX(Daten_Welt!$A11:$CZ11,MATCH(INDEX(Einstellungen!$B$2:$B$100,Einstellungen!$A$1+1)&amp;":VPI:"&amp;J$6,Daten_Welt!$A$1:$CZ$1,0))</f>
        <v>1.8</v>
      </c>
      <c r="K15" s="34" cm="1">
        <f t="array" ref="K15">ROUND(INDEX(Daten_Welt!$A11:$CZ11,MATCH(INDEX(Einstellungen!$B$2:$B$100,Einstellungen!$A$1+1)&amp;":VPI:"&amp;J$6,Daten_Welt!$A$1:$CZ$1,0))-INDEX(Daten_Welt!$A11:$CZ11,MATCH(INDEX(Einstellungen!$B$2:$B$100,Einstellungen!$A$1)&amp;":VPI:"&amp;J$6,Daten_Welt!$A$1:$CZ$1,0)),1)</f>
        <v>-0.5</v>
      </c>
      <c r="L15" s="13" cm="1">
        <f t="array" ref="L15">INDEX(Daten_Welt!$A11:$CZ11,MATCH(INDEX(Einstellungen!$B$2:$B$100,Einstellungen!$A$1+1)&amp;":VPI:"&amp;L$6,Daten_Welt!$A$1:$CZ$1,0))</f>
        <v>1.6</v>
      </c>
      <c r="M15" s="34" cm="1">
        <f t="array" ref="M15">IFERROR(ROUND(INDEX(Daten_Welt!$A11:$CZ11,MATCH(INDEX(Einstellungen!$B$2:$B$100,Einstellungen!$A$1+1)&amp;":VPI:"&amp;L$6,Daten_Welt!$A$1:$CZ$1,0))-INDEX(Daten_Welt!$A11:$CZ11,MATCH(INDEX(Einstellungen!$B$2:$B$100,Einstellungen!$A$1)&amp;":VPI:"&amp;L$6,Daten_Welt!$A$1:$CZ$1,0)),1),"-   ")</f>
        <v>-0.1</v>
      </c>
    </row>
    <row r="16" spans="2:15" ht="16.5" customHeight="1" x14ac:dyDescent="0.25">
      <c r="B16" s="15" t="s">
        <v>5</v>
      </c>
      <c r="C16" s="16" cm="1">
        <f t="array" ref="C16">INDEX(Daten_Welt!$A12:$CZ12,MATCH(INDEX(Einstellungen!$B$2:$B$100,Einstellungen!$A$1+1)&amp;":Gew",Daten_Welt!$A$1:$CZ$1,0))</f>
        <v>37</v>
      </c>
      <c r="D16" s="16" cm="1">
        <f t="array" ref="D16">INDEX(Daten_Welt!$A12:$CZ12,MATCH(INDEX(Einstellungen!$B$2:$B$100,Einstellungen!$A$1+1)&amp;":BIP:"&amp;D$6,Daten_Welt!$A$1:$CZ$1,0))</f>
        <v>2.7</v>
      </c>
      <c r="E16" s="17" cm="1">
        <f t="array" ref="E16">INDEX(Daten_Welt!$A12:$CZ12,MATCH(INDEX(Einstellungen!$B$2:$B$100,Einstellungen!$A$1+1)&amp;":BIP:"&amp;E$6,Daten_Welt!$A$1:$CZ$1,0))</f>
        <v>2.4</v>
      </c>
      <c r="F16" s="35" cm="1">
        <f t="array" ref="F16">ROUND(INDEX(Daten_Welt!$A12:$CZ12,MATCH(INDEX(Einstellungen!$B$2:$B$100,Einstellungen!$A$1+1)&amp;":BIP:"&amp;E$6,Daten_Welt!$A$1:$CZ$1,0))-INDEX(Daten_Welt!$A12:$CZ12,MATCH(INDEX(Einstellungen!$B$2:$B$100,Einstellungen!$A$1)&amp;":BIP:"&amp;E$6,Daten_Welt!$A$1:$CZ$1,0)),1)</f>
        <v>0.3</v>
      </c>
      <c r="G16" s="17" cm="1">
        <f t="array" ref="G16">INDEX(Daten_Welt!$A12:$CZ12,MATCH(INDEX(Einstellungen!$B$2:$B$100,Einstellungen!$A$1+1)&amp;":BIP:"&amp;G$6,Daten_Welt!$A$1:$CZ$1,0))</f>
        <v>2.1</v>
      </c>
      <c r="H16" s="35" cm="1">
        <f t="array" ref="H16">IFERROR(ROUND(INDEX(Daten_Welt!$A12:$CZ12,MATCH(INDEX(Einstellungen!$B$2:$B$100,Einstellungen!$A$1+1)&amp;":BIP:"&amp;G$6,Daten_Welt!$A$1:$CZ$1,0))-INDEX(Daten_Welt!$A12:$CZ12,MATCH(INDEX(Einstellungen!$B$2:$B$100,Einstellungen!$A$1)&amp;":BIP:"&amp;G$6,Daten_Welt!$A$1:$CZ$1,0)),1),"-   ")</f>
        <v>0.2</v>
      </c>
      <c r="I16" s="16" cm="1">
        <f t="array" ref="I16">INDEX(Daten_Welt!$A12:$CZ12,MATCH(INDEX(Einstellungen!$B$2:$B$100,Einstellungen!$A$1+1)&amp;":VPI:"&amp;I$6,Daten_Welt!$A$1:$CZ$1,0))</f>
        <v>6.7</v>
      </c>
      <c r="J16" s="17" cm="1">
        <f t="array" ref="J16">INDEX(Daten_Welt!$A12:$CZ12,MATCH(INDEX(Einstellungen!$B$2:$B$100,Einstellungen!$A$1+1)&amp;":VPI:"&amp;J$6,Daten_Welt!$A$1:$CZ$1,0))</f>
        <v>7.1</v>
      </c>
      <c r="K16" s="35" cm="1">
        <f t="array" ref="K16">ROUND(INDEX(Daten_Welt!$A12:$CZ12,MATCH(INDEX(Einstellungen!$B$2:$B$100,Einstellungen!$A$1+1)&amp;":VPI:"&amp;J$6,Daten_Welt!$A$1:$CZ$1,0))-INDEX(Daten_Welt!$A12:$CZ12,MATCH(INDEX(Einstellungen!$B$2:$B$100,Einstellungen!$A$1)&amp;":VPI:"&amp;J$6,Daten_Welt!$A$1:$CZ$1,0)),1)</f>
        <v>0.2</v>
      </c>
      <c r="L16" s="17" cm="1">
        <f t="array" ref="L16">INDEX(Daten_Welt!$A12:$CZ12,MATCH(INDEX(Einstellungen!$B$2:$B$100,Einstellungen!$A$1+1)&amp;":VPI:"&amp;L$6,Daten_Welt!$A$1:$CZ$1,0))</f>
        <v>3.5</v>
      </c>
      <c r="M16" s="35" cm="1">
        <f t="array" ref="M16">IFERROR(ROUND(INDEX(Daten_Welt!$A12:$CZ12,MATCH(INDEX(Einstellungen!$B$2:$B$100,Einstellungen!$A$1+1)&amp;":VPI:"&amp;L$6,Daten_Welt!$A$1:$CZ$1,0))-INDEX(Daten_Welt!$A12:$CZ12,MATCH(INDEX(Einstellungen!$B$2:$B$100,Einstellungen!$A$1)&amp;":VPI:"&amp;L$6,Daten_Welt!$A$1:$CZ$1,0)),1),"-   ")</f>
        <v>-1</v>
      </c>
    </row>
    <row r="17" spans="2:13" ht="16.5" customHeight="1" x14ac:dyDescent="0.25">
      <c r="B17" s="11" t="s">
        <v>6</v>
      </c>
      <c r="C17" s="12" cm="1">
        <f t="array" ref="C17">INDEX(Daten_Welt!$A13:$CZ13,MATCH(INDEX(Einstellungen!$B$2:$B$100,Einstellungen!$A$1+1)&amp;":Gew",Daten_Welt!$A$1:$CZ$1,0))</f>
        <v>29.1</v>
      </c>
      <c r="D17" s="12" cm="1">
        <f t="array" ref="D17">INDEX(Daten_Welt!$A13:$CZ13,MATCH(INDEX(Einstellungen!$B$2:$B$100,Einstellungen!$A$1+1)&amp;":BIP:"&amp;D$6,Daten_Welt!$A$1:$CZ$1,0))</f>
        <v>2.9</v>
      </c>
      <c r="E17" s="13" cm="1">
        <f t="array" ref="E17">INDEX(Daten_Welt!$A13:$CZ13,MATCH(INDEX(Einstellungen!$B$2:$B$100,Einstellungen!$A$1+1)&amp;":BIP:"&amp;E$6,Daten_Welt!$A$1:$CZ$1,0))</f>
        <v>2.7</v>
      </c>
      <c r="F17" s="34" cm="1">
        <f t="array" ref="F17">ROUND(INDEX(Daten_Welt!$A13:$CZ13,MATCH(INDEX(Einstellungen!$B$2:$B$100,Einstellungen!$A$1+1)&amp;":BIP:"&amp;E$6,Daten_Welt!$A$1:$CZ$1,0))-INDEX(Daten_Welt!$A13:$CZ13,MATCH(INDEX(Einstellungen!$B$2:$B$100,Einstellungen!$A$1)&amp;":BIP:"&amp;E$6,Daten_Welt!$A$1:$CZ$1,0)),1)</f>
        <v>0.4</v>
      </c>
      <c r="G17" s="13" cm="1">
        <f t="array" ref="G17">INDEX(Daten_Welt!$A13:$CZ13,MATCH(INDEX(Einstellungen!$B$2:$B$100,Einstellungen!$A$1+1)&amp;":BIP:"&amp;G$6,Daten_Welt!$A$1:$CZ$1,0))</f>
        <v>2.1</v>
      </c>
      <c r="H17" s="34" cm="1">
        <f t="array" ref="H17">IFERROR(ROUND(INDEX(Daten_Welt!$A13:$CZ13,MATCH(INDEX(Einstellungen!$B$2:$B$100,Einstellungen!$A$1+1)&amp;":BIP:"&amp;G$6,Daten_Welt!$A$1:$CZ$1,0))-INDEX(Daten_Welt!$A13:$CZ13,MATCH(INDEX(Einstellungen!$B$2:$B$100,Einstellungen!$A$1)&amp;":BIP:"&amp;G$6,Daten_Welt!$A$1:$CZ$1,0)),1),"-   ")</f>
        <v>0.3</v>
      </c>
      <c r="I17" s="12" cm="1">
        <f t="array" ref="I17">INDEX(Daten_Welt!$A13:$CZ13,MATCH(INDEX(Einstellungen!$B$2:$B$100,Einstellungen!$A$1+1)&amp;":VPI:"&amp;I$6,Daten_Welt!$A$1:$CZ$1,0))</f>
        <v>4.0999999999999996</v>
      </c>
      <c r="J17" s="13" cm="1">
        <f t="array" ref="J17">INDEX(Daten_Welt!$A13:$CZ13,MATCH(INDEX(Einstellungen!$B$2:$B$100,Einstellungen!$A$1+1)&amp;":VPI:"&amp;J$6,Daten_Welt!$A$1:$CZ$1,0))</f>
        <v>2.9</v>
      </c>
      <c r="K17" s="34" cm="1">
        <f t="array" ref="K17">ROUND(INDEX(Daten_Welt!$A13:$CZ13,MATCH(INDEX(Einstellungen!$B$2:$B$100,Einstellungen!$A$1+1)&amp;":VPI:"&amp;J$6,Daten_Welt!$A$1:$CZ$1,0))-INDEX(Daten_Welt!$A13:$CZ13,MATCH(INDEX(Einstellungen!$B$2:$B$100,Einstellungen!$A$1)&amp;":VPI:"&amp;J$6,Daten_Welt!$A$1:$CZ$1,0)),1)</f>
        <v>-0.2</v>
      </c>
      <c r="L17" s="13" cm="1">
        <f t="array" ref="L17">INDEX(Daten_Welt!$A13:$CZ13,MATCH(INDEX(Einstellungen!$B$2:$B$100,Einstellungen!$A$1+1)&amp;":VPI:"&amp;L$6,Daten_Welt!$A$1:$CZ$1,0))</f>
        <v>2.5</v>
      </c>
      <c r="M17" s="34" cm="1">
        <f t="array" ref="M17">IFERROR(ROUND(INDEX(Daten_Welt!$A13:$CZ13,MATCH(INDEX(Einstellungen!$B$2:$B$100,Einstellungen!$A$1+1)&amp;":VPI:"&amp;L$6,Daten_Welt!$A$1:$CZ$1,0))-INDEX(Daten_Welt!$A13:$CZ13,MATCH(INDEX(Einstellungen!$B$2:$B$100,Einstellungen!$A$1)&amp;":VPI:"&amp;L$6,Daten_Welt!$A$1:$CZ$1,0)),1),"-   ")</f>
        <v>0.1</v>
      </c>
    </row>
    <row r="18" spans="2:13" ht="16.5" customHeight="1" x14ac:dyDescent="0.25">
      <c r="B18" s="11" t="s">
        <v>35</v>
      </c>
      <c r="C18" s="12" cm="1">
        <f t="array" ref="C18">INDEX(Daten_Welt!$A14:$CZ14,MATCH(INDEX(Einstellungen!$B$2:$B$100,Einstellungen!$A$1+1)&amp;":Gew",Daten_Welt!$A$1:$CZ$1,0))</f>
        <v>3.3</v>
      </c>
      <c r="D18" s="12" cm="1">
        <f t="array" ref="D18">INDEX(Daten_Welt!$A14:$CZ14,MATCH(INDEX(Einstellungen!$B$2:$B$100,Einstellungen!$A$1+1)&amp;":BIP:"&amp;D$6,Daten_Welt!$A$1:$CZ$1,0))</f>
        <v>1.6</v>
      </c>
      <c r="E18" s="13" cm="1">
        <f t="array" ref="E18">INDEX(Daten_Welt!$A14:$CZ14,MATCH(INDEX(Einstellungen!$B$2:$B$100,Einstellungen!$A$1+1)&amp;":BIP:"&amp;E$6,Daten_Welt!$A$1:$CZ$1,0))</f>
        <v>0.2</v>
      </c>
      <c r="F18" s="34" cm="1">
        <f t="array" ref="F18">ROUND(INDEX(Daten_Welt!$A14:$CZ14,MATCH(INDEX(Einstellungen!$B$2:$B$100,Einstellungen!$A$1+1)&amp;":BIP:"&amp;E$6,Daten_Welt!$A$1:$CZ$1,0))-INDEX(Daten_Welt!$A14:$CZ14,MATCH(INDEX(Einstellungen!$B$2:$B$100,Einstellungen!$A$1)&amp;":BIP:"&amp;E$6,Daten_Welt!$A$1:$CZ$1,0)),1)</f>
        <v>-0.7</v>
      </c>
      <c r="G18" s="13" cm="1">
        <f t="array" ref="G18">INDEX(Daten_Welt!$A14:$CZ14,MATCH(INDEX(Einstellungen!$B$2:$B$100,Einstellungen!$A$1+1)&amp;":BIP:"&amp;G$6,Daten_Welt!$A$1:$CZ$1,0))</f>
        <v>1.6</v>
      </c>
      <c r="H18" s="34" cm="1">
        <f t="array" ref="H18">IFERROR(ROUND(INDEX(Daten_Welt!$A14:$CZ14,MATCH(INDEX(Einstellungen!$B$2:$B$100,Einstellungen!$A$1+1)&amp;":BIP:"&amp;G$6,Daten_Welt!$A$1:$CZ$1,0))-INDEX(Daten_Welt!$A14:$CZ14,MATCH(INDEX(Einstellungen!$B$2:$B$100,Einstellungen!$A$1)&amp;":BIP:"&amp;G$6,Daten_Welt!$A$1:$CZ$1,0)),1),"-   ")</f>
        <v>-0.5</v>
      </c>
      <c r="I18" s="12" cm="1">
        <f t="array" ref="I18">INDEX(Daten_Welt!$A14:$CZ14,MATCH(INDEX(Einstellungen!$B$2:$B$100,Einstellungen!$A$1+1)&amp;":VPI:"&amp;I$6,Daten_Welt!$A$1:$CZ$1,0))</f>
        <v>32.799999999999997</v>
      </c>
      <c r="J18" s="13" cm="1">
        <f t="array" ref="J18">INDEX(Daten_Welt!$A14:$CZ14,MATCH(INDEX(Einstellungen!$B$2:$B$100,Einstellungen!$A$1+1)&amp;":VPI:"&amp;J$6,Daten_Welt!$A$1:$CZ$1,0))</f>
        <v>49.2</v>
      </c>
      <c r="K18" s="34" cm="1">
        <f t="array" ref="K18">ROUND(INDEX(Daten_Welt!$A14:$CZ14,MATCH(INDEX(Einstellungen!$B$2:$B$100,Einstellungen!$A$1+1)&amp;":VPI:"&amp;J$6,Daten_Welt!$A$1:$CZ$1,0))-INDEX(Daten_Welt!$A14:$CZ14,MATCH(INDEX(Einstellungen!$B$2:$B$100,Einstellungen!$A$1)&amp;":VPI:"&amp;J$6,Daten_Welt!$A$1:$CZ$1,0)),1)</f>
        <v>4.9000000000000004</v>
      </c>
      <c r="L18" s="13" cm="1">
        <f t="array" ref="L18">INDEX(Daten_Welt!$A14:$CZ14,MATCH(INDEX(Einstellungen!$B$2:$B$100,Einstellungen!$A$1+1)&amp;":VPI:"&amp;L$6,Daten_Welt!$A$1:$CZ$1,0))</f>
        <v>13.8</v>
      </c>
      <c r="M18" s="34" cm="1">
        <f t="array" ref="M18">IFERROR(ROUND(INDEX(Daten_Welt!$A14:$CZ14,MATCH(INDEX(Einstellungen!$B$2:$B$100,Einstellungen!$A$1+1)&amp;":VPI:"&amp;L$6,Daten_Welt!$A$1:$CZ$1,0))-INDEX(Daten_Welt!$A14:$CZ14,MATCH(INDEX(Einstellungen!$B$2:$B$100,Einstellungen!$A$1)&amp;":VPI:"&amp;L$6,Daten_Welt!$A$1:$CZ$1,0)),1),"-   ")</f>
        <v>-10.8</v>
      </c>
    </row>
    <row r="19" spans="2:13" ht="16.5" customHeight="1" x14ac:dyDescent="0.25">
      <c r="B19" s="11" t="s">
        <v>7</v>
      </c>
      <c r="C19" s="12" cm="1">
        <f t="array" ref="C19">INDEX(Daten_Welt!$A15:$CZ15,MATCH(INDEX(Einstellungen!$B$2:$B$100,Einstellungen!$A$1+1)&amp;":Gew",Daten_Welt!$A$1:$CZ$1,0))</f>
        <v>2.2999999999999998</v>
      </c>
      <c r="D19" s="12" cm="1">
        <f t="array" ref="D19">INDEX(Daten_Welt!$A15:$CZ15,MATCH(INDEX(Einstellungen!$B$2:$B$100,Einstellungen!$A$1+1)&amp;":BIP:"&amp;D$6,Daten_Welt!$A$1:$CZ$1,0))</f>
        <v>1.2</v>
      </c>
      <c r="E19" s="13" cm="1">
        <f t="array" ref="E19">INDEX(Daten_Welt!$A15:$CZ15,MATCH(INDEX(Einstellungen!$B$2:$B$100,Einstellungen!$A$1+1)&amp;":BIP:"&amp;E$6,Daten_Welt!$A$1:$CZ$1,0))</f>
        <v>1.1000000000000001</v>
      </c>
      <c r="F19" s="34" cm="1">
        <f t="array" ref="F19">ROUND(INDEX(Daten_Welt!$A15:$CZ15,MATCH(INDEX(Einstellungen!$B$2:$B$100,Einstellungen!$A$1+1)&amp;":BIP:"&amp;E$6,Daten_Welt!$A$1:$CZ$1,0))-INDEX(Daten_Welt!$A15:$CZ15,MATCH(INDEX(Einstellungen!$B$2:$B$100,Einstellungen!$A$1)&amp;":BIP:"&amp;E$6,Daten_Welt!$A$1:$CZ$1,0)),1)</f>
        <v>-0.1</v>
      </c>
      <c r="G19" s="13" cm="1">
        <f t="array" ref="G19">INDEX(Daten_Welt!$A15:$CZ15,MATCH(INDEX(Einstellungen!$B$2:$B$100,Einstellungen!$A$1+1)&amp;":BIP:"&amp;G$6,Daten_Welt!$A$1:$CZ$1,0))</f>
        <v>1.9</v>
      </c>
      <c r="H19" s="34" cm="1">
        <f t="array" ref="H19">IFERROR(ROUND(INDEX(Daten_Welt!$A15:$CZ15,MATCH(INDEX(Einstellungen!$B$2:$B$100,Einstellungen!$A$1+1)&amp;":BIP:"&amp;G$6,Daten_Welt!$A$1:$CZ$1,0))-INDEX(Daten_Welt!$A15:$CZ15,MATCH(INDEX(Einstellungen!$B$2:$B$100,Einstellungen!$A$1)&amp;":BIP:"&amp;G$6,Daten_Welt!$A$1:$CZ$1,0)),1),"-   ")</f>
        <v>-0.2</v>
      </c>
      <c r="I19" s="12" cm="1">
        <f t="array" ref="I19">INDEX(Daten_Welt!$A15:$CZ15,MATCH(INDEX(Einstellungen!$B$2:$B$100,Einstellungen!$A$1+1)&amp;":VPI:"&amp;I$6,Daten_Welt!$A$1:$CZ$1,0))</f>
        <v>3.9</v>
      </c>
      <c r="J19" s="13" cm="1">
        <f t="array" ref="J19">INDEX(Daten_Welt!$A15:$CZ15,MATCH(INDEX(Einstellungen!$B$2:$B$100,Einstellungen!$A$1+1)&amp;":VPI:"&amp;J$6,Daten_Welt!$A$1:$CZ$1,0))</f>
        <v>2.4</v>
      </c>
      <c r="K19" s="34" cm="1">
        <f t="array" ref="K19">ROUND(INDEX(Daten_Welt!$A15:$CZ15,MATCH(INDEX(Einstellungen!$B$2:$B$100,Einstellungen!$A$1+1)&amp;":VPI:"&amp;J$6,Daten_Welt!$A$1:$CZ$1,0))-INDEX(Daten_Welt!$A15:$CZ15,MATCH(INDEX(Einstellungen!$B$2:$B$100,Einstellungen!$A$1)&amp;":VPI:"&amp;J$6,Daten_Welt!$A$1:$CZ$1,0)),1)</f>
        <v>-0.1</v>
      </c>
      <c r="L19" s="13" cm="1">
        <f t="array" ref="L19">INDEX(Daten_Welt!$A15:$CZ15,MATCH(INDEX(Einstellungen!$B$2:$B$100,Einstellungen!$A$1+1)&amp;":VPI:"&amp;L$6,Daten_Welt!$A$1:$CZ$1,0))</f>
        <v>2</v>
      </c>
      <c r="M19" s="34" cm="1">
        <f t="array" ref="M19">IFERROR(ROUND(INDEX(Daten_Welt!$A15:$CZ15,MATCH(INDEX(Einstellungen!$B$2:$B$100,Einstellungen!$A$1+1)&amp;":VPI:"&amp;L$6,Daten_Welt!$A$1:$CZ$1,0))-INDEX(Daten_Welt!$A15:$CZ15,MATCH(INDEX(Einstellungen!$B$2:$B$100,Einstellungen!$A$1)&amp;":VPI:"&amp;L$6,Daten_Welt!$A$1:$CZ$1,0)),1),"-   ")</f>
        <v>-0.1</v>
      </c>
    </row>
    <row r="20" spans="2:13" ht="16.5" customHeight="1" x14ac:dyDescent="0.25">
      <c r="B20" s="11" t="s">
        <v>8</v>
      </c>
      <c r="C20" s="12" cm="1">
        <f t="array" ref="C20">INDEX(Daten_Welt!$A16:$CZ16,MATCH(INDEX(Einstellungen!$B$2:$B$100,Einstellungen!$A$1+1)&amp;":Gew",Daten_Welt!$A$1:$CZ$1,0))</f>
        <v>2.2999999999999998</v>
      </c>
      <c r="D20" s="12" cm="1">
        <f t="array" ref="D20">INDEX(Daten_Welt!$A16:$CZ16,MATCH(INDEX(Einstellungen!$B$2:$B$100,Einstellungen!$A$1+1)&amp;":BIP:"&amp;D$6,Daten_Welt!$A$1:$CZ$1,0))</f>
        <v>2.9</v>
      </c>
      <c r="E20" s="13" cm="1">
        <f t="array" ref="E20">INDEX(Daten_Welt!$A16:$CZ16,MATCH(INDEX(Einstellungen!$B$2:$B$100,Einstellungen!$A$1+1)&amp;":BIP:"&amp;E$6,Daten_Welt!$A$1:$CZ$1,0))</f>
        <v>3.1</v>
      </c>
      <c r="F20" s="34" cm="1">
        <f t="array" ref="F20">ROUND(INDEX(Daten_Welt!$A16:$CZ16,MATCH(INDEX(Einstellungen!$B$2:$B$100,Einstellungen!$A$1+1)&amp;":BIP:"&amp;E$6,Daten_Welt!$A$1:$CZ$1,0))-INDEX(Daten_Welt!$A16:$CZ16,MATCH(INDEX(Einstellungen!$B$2:$B$100,Einstellungen!$A$1)&amp;":BIP:"&amp;E$6,Daten_Welt!$A$1:$CZ$1,0)),1)</f>
        <v>1</v>
      </c>
      <c r="G20" s="13" cm="1">
        <f t="array" ref="G20">INDEX(Daten_Welt!$A16:$CZ16,MATCH(INDEX(Einstellungen!$B$2:$B$100,Einstellungen!$A$1+1)&amp;":BIP:"&amp;G$6,Daten_Welt!$A$1:$CZ$1,0))</f>
        <v>2.6</v>
      </c>
      <c r="H20" s="34" cm="1">
        <f t="array" ref="H20">IFERROR(ROUND(INDEX(Daten_Welt!$A16:$CZ16,MATCH(INDEX(Einstellungen!$B$2:$B$100,Einstellungen!$A$1+1)&amp;":BIP:"&amp;G$6,Daten_Welt!$A$1:$CZ$1,0))-INDEX(Daten_Welt!$A16:$CZ16,MATCH(INDEX(Einstellungen!$B$2:$B$100,Einstellungen!$A$1)&amp;":BIP:"&amp;G$6,Daten_Welt!$A$1:$CZ$1,0)),1),"-   ")</f>
        <v>0.3</v>
      </c>
      <c r="I20" s="12" cm="1">
        <f t="array" ref="I20">INDEX(Daten_Welt!$A16:$CZ16,MATCH(INDEX(Einstellungen!$B$2:$B$100,Einstellungen!$A$1+1)&amp;":VPI:"&amp;I$6,Daten_Welt!$A$1:$CZ$1,0))</f>
        <v>4.5999999999999996</v>
      </c>
      <c r="J20" s="13" cm="1">
        <f t="array" ref="J20">INDEX(Daten_Welt!$A16:$CZ16,MATCH(INDEX(Einstellungen!$B$2:$B$100,Einstellungen!$A$1+1)&amp;":VPI:"&amp;J$6,Daten_Welt!$A$1:$CZ$1,0))</f>
        <v>4.4000000000000004</v>
      </c>
      <c r="K20" s="34" cm="1">
        <f t="array" ref="K20">ROUND(INDEX(Daten_Welt!$A16:$CZ16,MATCH(INDEX(Einstellungen!$B$2:$B$100,Einstellungen!$A$1+1)&amp;":VPI:"&amp;J$6,Daten_Welt!$A$1:$CZ$1,0))-INDEX(Daten_Welt!$A16:$CZ16,MATCH(INDEX(Einstellungen!$B$2:$B$100,Einstellungen!$A$1)&amp;":VPI:"&amp;J$6,Daten_Welt!$A$1:$CZ$1,0)),1)</f>
        <v>0.6</v>
      </c>
      <c r="L20" s="13" cm="1">
        <f t="array" ref="L20">INDEX(Daten_Welt!$A16:$CZ16,MATCH(INDEX(Einstellungen!$B$2:$B$100,Einstellungen!$A$1+1)&amp;":VPI:"&amp;L$6,Daten_Welt!$A$1:$CZ$1,0))</f>
        <v>4.2</v>
      </c>
      <c r="M20" s="34" cm="1">
        <f t="array" ref="M20">IFERROR(ROUND(INDEX(Daten_Welt!$A16:$CZ16,MATCH(INDEX(Einstellungen!$B$2:$B$100,Einstellungen!$A$1+1)&amp;":VPI:"&amp;L$6,Daten_Welt!$A$1:$CZ$1,0))-INDEX(Daten_Welt!$A16:$CZ16,MATCH(INDEX(Einstellungen!$B$2:$B$100,Einstellungen!$A$1)&amp;":VPI:"&amp;L$6,Daten_Welt!$A$1:$CZ$1,0)),1),"-   ")</f>
        <v>0.6</v>
      </c>
    </row>
    <row r="21" spans="2:13" ht="16.5" customHeight="1" x14ac:dyDescent="0.25">
      <c r="B21" s="15" t="s">
        <v>9</v>
      </c>
      <c r="C21" s="16" cm="1">
        <f t="array" ref="C21">INDEX(Daten_Welt!$A17:$CZ17,MATCH(INDEX(Einstellungen!$B$2:$B$100,Einstellungen!$A$1+1)&amp;":Gew",Daten_Welt!$A$1:$CZ$1,0))</f>
        <v>33.4</v>
      </c>
      <c r="D21" s="16" cm="1">
        <f t="array" ref="D21">INDEX(Daten_Welt!$A17:$CZ17,MATCH(INDEX(Einstellungen!$B$2:$B$100,Einstellungen!$A$1+1)&amp;":BIP:"&amp;D$6,Daten_Welt!$A$1:$CZ$1,0))</f>
        <v>4.7</v>
      </c>
      <c r="E21" s="17" cm="1">
        <f t="array" ref="E21">INDEX(Daten_Welt!$A17:$CZ17,MATCH(INDEX(Einstellungen!$B$2:$B$100,Einstellungen!$A$1+1)&amp;":BIP:"&amp;E$6,Daten_Welt!$A$1:$CZ$1,0))</f>
        <v>4.0999999999999996</v>
      </c>
      <c r="F21" s="35" cm="1">
        <f t="array" ref="F21">ROUND(INDEX(Daten_Welt!$A17:$CZ17,MATCH(INDEX(Einstellungen!$B$2:$B$100,Einstellungen!$A$1+1)&amp;":BIP:"&amp;E$6,Daten_Welt!$A$1:$CZ$1,0))-INDEX(Daten_Welt!$A17:$CZ17,MATCH(INDEX(Einstellungen!$B$2:$B$100,Einstellungen!$A$1)&amp;":BIP:"&amp;E$6,Daten_Welt!$A$1:$CZ$1,0)),1)</f>
        <v>-0.4</v>
      </c>
      <c r="G21" s="17" cm="1">
        <f t="array" ref="G21">INDEX(Daten_Welt!$A17:$CZ17,MATCH(INDEX(Einstellungen!$B$2:$B$100,Einstellungen!$A$1+1)&amp;":BIP:"&amp;G$6,Daten_Welt!$A$1:$CZ$1,0))</f>
        <v>4.0999999999999996</v>
      </c>
      <c r="H21" s="35" cm="1">
        <f t="array" ref="H21">IFERROR(ROUND(INDEX(Daten_Welt!$A17:$CZ17,MATCH(INDEX(Einstellungen!$B$2:$B$100,Einstellungen!$A$1+1)&amp;":BIP:"&amp;G$6,Daten_Welt!$A$1:$CZ$1,0))-INDEX(Daten_Welt!$A17:$CZ17,MATCH(INDEX(Einstellungen!$B$2:$B$100,Einstellungen!$A$1)&amp;":BIP:"&amp;G$6,Daten_Welt!$A$1:$CZ$1,0)),1),"-   ")</f>
        <v>-0.2</v>
      </c>
      <c r="I21" s="16" cm="1">
        <f t="array" ref="I21">INDEX(Daten_Welt!$A17:$CZ17,MATCH(INDEX(Einstellungen!$B$2:$B$100,Einstellungen!$A$1+1)&amp;":VPI:"&amp;I$6,Daten_Welt!$A$1:$CZ$1,0))</f>
        <v>1.9</v>
      </c>
      <c r="J21" s="17" cm="1">
        <f t="array" ref="J21">INDEX(Daten_Welt!$A17:$CZ17,MATCH(INDEX(Einstellungen!$B$2:$B$100,Einstellungen!$A$1+1)&amp;":VPI:"&amp;J$6,Daten_Welt!$A$1:$CZ$1,0))</f>
        <v>1.5</v>
      </c>
      <c r="K21" s="35" cm="1">
        <f t="array" ref="K21">ROUND(INDEX(Daten_Welt!$A17:$CZ17,MATCH(INDEX(Einstellungen!$B$2:$B$100,Einstellungen!$A$1+1)&amp;":VPI:"&amp;J$6,Daten_Welt!$A$1:$CZ$1,0))-INDEX(Daten_Welt!$A17:$CZ17,MATCH(INDEX(Einstellungen!$B$2:$B$100,Einstellungen!$A$1)&amp;":VPI:"&amp;J$6,Daten_Welt!$A$1:$CZ$1,0)),1)</f>
        <v>-0.2</v>
      </c>
      <c r="L21" s="17" cm="1">
        <f t="array" ref="L21">INDEX(Daten_Welt!$A17:$CZ17,MATCH(INDEX(Einstellungen!$B$2:$B$100,Einstellungen!$A$1+1)&amp;":VPI:"&amp;L$6,Daten_Welt!$A$1:$CZ$1,0))</f>
        <v>1.9</v>
      </c>
      <c r="M21" s="35" cm="1">
        <f t="array" ref="M21">IFERROR(ROUND(INDEX(Daten_Welt!$A17:$CZ17,MATCH(INDEX(Einstellungen!$B$2:$B$100,Einstellungen!$A$1+1)&amp;":VPI:"&amp;L$6,Daten_Welt!$A$1:$CZ$1,0))-INDEX(Daten_Welt!$A17:$CZ17,MATCH(INDEX(Einstellungen!$B$2:$B$100,Einstellungen!$A$1)&amp;":VPI:"&amp;L$6,Daten_Welt!$A$1:$CZ$1,0)),1),"-   ")</f>
        <v>-0.3</v>
      </c>
    </row>
    <row r="22" spans="2:13" ht="16.5" customHeight="1" x14ac:dyDescent="0.25">
      <c r="B22" s="11" t="s">
        <v>10</v>
      </c>
      <c r="C22" s="12" cm="1">
        <f t="array" ref="C22">INDEX(Daten_Welt!$A18:$CZ18,MATCH(INDEX(Einstellungen!$B$2:$B$100,Einstellungen!$A$1+1)&amp;":Gew",Daten_Welt!$A$1:$CZ$1,0))</f>
        <v>18.7</v>
      </c>
      <c r="D22" s="12" cm="1">
        <f t="array" ref="D22">INDEX(Daten_Welt!$A18:$CZ18,MATCH(INDEX(Einstellungen!$B$2:$B$100,Einstellungen!$A$1+1)&amp;":BIP:"&amp;D$6,Daten_Welt!$A$1:$CZ$1,0))</f>
        <v>5.5</v>
      </c>
      <c r="E22" s="13" cm="1">
        <f t="array" ref="E22">INDEX(Daten_Welt!$A18:$CZ18,MATCH(INDEX(Einstellungen!$B$2:$B$100,Einstellungen!$A$1+1)&amp;":BIP:"&amp;E$6,Daten_Welt!$A$1:$CZ$1,0))</f>
        <v>4.7</v>
      </c>
      <c r="F22" s="34" cm="1">
        <f t="array" ref="F22">ROUND(INDEX(Daten_Welt!$A18:$CZ18,MATCH(INDEX(Einstellungen!$B$2:$B$100,Einstellungen!$A$1+1)&amp;":BIP:"&amp;E$6,Daten_Welt!$A$1:$CZ$1,0))-INDEX(Daten_Welt!$A18:$CZ18,MATCH(INDEX(Einstellungen!$B$2:$B$100,Einstellungen!$A$1)&amp;":BIP:"&amp;E$6,Daten_Welt!$A$1:$CZ$1,0)),1)</f>
        <v>-0.4</v>
      </c>
      <c r="G22" s="13" cm="1">
        <f t="array" ref="G22">INDEX(Daten_Welt!$A18:$CZ18,MATCH(INDEX(Einstellungen!$B$2:$B$100,Einstellungen!$A$1+1)&amp;":BIP:"&amp;G$6,Daten_Welt!$A$1:$CZ$1,0))</f>
        <v>4.5999999999999996</v>
      </c>
      <c r="H22" s="34" cm="1">
        <f t="array" ref="H22">IFERROR(ROUND(INDEX(Daten_Welt!$A18:$CZ18,MATCH(INDEX(Einstellungen!$B$2:$B$100,Einstellungen!$A$1+1)&amp;":BIP:"&amp;G$6,Daten_Welt!$A$1:$CZ$1,0))-INDEX(Daten_Welt!$A18:$CZ18,MATCH(INDEX(Einstellungen!$B$2:$B$100,Einstellungen!$A$1)&amp;":BIP:"&amp;G$6,Daten_Welt!$A$1:$CZ$1,0)),1),"-   ")</f>
        <v>-0.1</v>
      </c>
      <c r="I22" s="12" cm="1">
        <f t="array" ref="I22">INDEX(Daten_Welt!$A18:$CZ18,MATCH(INDEX(Einstellungen!$B$2:$B$100,Einstellungen!$A$1+1)&amp;":VPI:"&amp;I$6,Daten_Welt!$A$1:$CZ$1,0))</f>
        <v>0.2</v>
      </c>
      <c r="J22" s="13" cm="1">
        <f t="array" ref="J22">INDEX(Daten_Welt!$A18:$CZ18,MATCH(INDEX(Einstellungen!$B$2:$B$100,Einstellungen!$A$1+1)&amp;":VPI:"&amp;J$6,Daten_Welt!$A$1:$CZ$1,0))</f>
        <v>0.4</v>
      </c>
      <c r="K22" s="34" cm="1">
        <f t="array" ref="K22">ROUND(INDEX(Daten_Welt!$A18:$CZ18,MATCH(INDEX(Einstellungen!$B$2:$B$100,Einstellungen!$A$1+1)&amp;":VPI:"&amp;J$6,Daten_Welt!$A$1:$CZ$1,0))-INDEX(Daten_Welt!$A18:$CZ18,MATCH(INDEX(Einstellungen!$B$2:$B$100,Einstellungen!$A$1)&amp;":VPI:"&amp;J$6,Daten_Welt!$A$1:$CZ$1,0)),1)</f>
        <v>-0.3</v>
      </c>
      <c r="L22" s="13" cm="1">
        <f t="array" ref="L22">INDEX(Daten_Welt!$A18:$CZ18,MATCH(INDEX(Einstellungen!$B$2:$B$100,Einstellungen!$A$1+1)&amp;":VPI:"&amp;L$6,Daten_Welt!$A$1:$CZ$1,0))</f>
        <v>1.3</v>
      </c>
      <c r="M22" s="34" cm="1">
        <f t="array" ref="M22">IFERROR(ROUND(INDEX(Daten_Welt!$A18:$CZ18,MATCH(INDEX(Einstellungen!$B$2:$B$100,Einstellungen!$A$1+1)&amp;":VPI:"&amp;L$6,Daten_Welt!$A$1:$CZ$1,0))-INDEX(Daten_Welt!$A18:$CZ18,MATCH(INDEX(Einstellungen!$B$2:$B$100,Einstellungen!$A$1)&amp;":VPI:"&amp;L$6,Daten_Welt!$A$1:$CZ$1,0)),1),"-   ")</f>
        <v>-0.5</v>
      </c>
    </row>
    <row r="23" spans="2:13" ht="16.5" customHeight="1" x14ac:dyDescent="0.25">
      <c r="B23" s="11" t="s">
        <v>11</v>
      </c>
      <c r="C23" s="12" cm="1">
        <f t="array" ref="C23">INDEX(Daten_Welt!$A19:$CZ19,MATCH(INDEX(Einstellungen!$B$2:$B$100,Einstellungen!$A$1+1)&amp;":Gew",Daten_Welt!$A$1:$CZ$1,0))</f>
        <v>4.4000000000000004</v>
      </c>
      <c r="D23" s="12" cm="1">
        <f t="array" ref="D23">INDEX(Daten_Welt!$A19:$CZ19,MATCH(INDEX(Einstellungen!$B$2:$B$100,Einstellungen!$A$1+1)&amp;":BIP:"&amp;D$6,Daten_Welt!$A$1:$CZ$1,0))</f>
        <v>1.7</v>
      </c>
      <c r="E23" s="13" cm="1">
        <f t="array" ref="E23">INDEX(Daten_Welt!$A19:$CZ19,MATCH(INDEX(Einstellungen!$B$2:$B$100,Einstellungen!$A$1+1)&amp;":BIP:"&amp;E$6,Daten_Welt!$A$1:$CZ$1,0))</f>
        <v>-0.2</v>
      </c>
      <c r="F23" s="34" cm="1">
        <f t="array" ref="F23">ROUND(INDEX(Daten_Welt!$A19:$CZ19,MATCH(INDEX(Einstellungen!$B$2:$B$100,Einstellungen!$A$1+1)&amp;":BIP:"&amp;E$6,Daten_Welt!$A$1:$CZ$1,0))-INDEX(Daten_Welt!$A19:$CZ19,MATCH(INDEX(Einstellungen!$B$2:$B$100,Einstellungen!$A$1)&amp;":BIP:"&amp;E$6,Daten_Welt!$A$1:$CZ$1,0)),1)</f>
        <v>-0.9</v>
      </c>
      <c r="G23" s="13" cm="1">
        <f t="array" ref="G23">INDEX(Daten_Welt!$A19:$CZ19,MATCH(INDEX(Einstellungen!$B$2:$B$100,Einstellungen!$A$1+1)&amp;":BIP:"&amp;G$6,Daten_Welt!$A$1:$CZ$1,0))</f>
        <v>1.1000000000000001</v>
      </c>
      <c r="H23" s="34" cm="1">
        <f t="array" ref="H23">IFERROR(ROUND(INDEX(Daten_Welt!$A19:$CZ19,MATCH(INDEX(Einstellungen!$B$2:$B$100,Einstellungen!$A$1+1)&amp;":BIP:"&amp;G$6,Daten_Welt!$A$1:$CZ$1,0))-INDEX(Daten_Welt!$A19:$CZ19,MATCH(INDEX(Einstellungen!$B$2:$B$100,Einstellungen!$A$1)&amp;":BIP:"&amp;G$6,Daten_Welt!$A$1:$CZ$1,0)),1),"-   ")</f>
        <v>-0.4</v>
      </c>
      <c r="I23" s="12" cm="1">
        <f t="array" ref="I23">INDEX(Daten_Welt!$A19:$CZ19,MATCH(INDEX(Einstellungen!$B$2:$B$100,Einstellungen!$A$1+1)&amp;":VPI:"&amp;I$6,Daten_Welt!$A$1:$CZ$1,0))</f>
        <v>3.3</v>
      </c>
      <c r="J23" s="13" cm="1">
        <f t="array" ref="J23">INDEX(Daten_Welt!$A19:$CZ19,MATCH(INDEX(Einstellungen!$B$2:$B$100,Einstellungen!$A$1+1)&amp;":VPI:"&amp;J$6,Daten_Welt!$A$1:$CZ$1,0))</f>
        <v>2.6</v>
      </c>
      <c r="K23" s="34" cm="1">
        <f t="array" ref="K23">ROUND(INDEX(Daten_Welt!$A19:$CZ19,MATCH(INDEX(Einstellungen!$B$2:$B$100,Einstellungen!$A$1+1)&amp;":VPI:"&amp;J$6,Daten_Welt!$A$1:$CZ$1,0))-INDEX(Daten_Welt!$A19:$CZ19,MATCH(INDEX(Einstellungen!$B$2:$B$100,Einstellungen!$A$1)&amp;":VPI:"&amp;J$6,Daten_Welt!$A$1:$CZ$1,0)),1)</f>
        <v>0.2</v>
      </c>
      <c r="L23" s="13" cm="1">
        <f t="array" ref="L23">INDEX(Daten_Welt!$A19:$CZ19,MATCH(INDEX(Einstellungen!$B$2:$B$100,Einstellungen!$A$1+1)&amp;":VPI:"&amp;L$6,Daten_Welt!$A$1:$CZ$1,0))</f>
        <v>1.7</v>
      </c>
      <c r="M23" s="34" cm="1">
        <f t="array" ref="M23">IFERROR(ROUND(INDEX(Daten_Welt!$A19:$CZ19,MATCH(INDEX(Einstellungen!$B$2:$B$100,Einstellungen!$A$1+1)&amp;":VPI:"&amp;L$6,Daten_Welt!$A$1:$CZ$1,0))-INDEX(Daten_Welt!$A19:$CZ19,MATCH(INDEX(Einstellungen!$B$2:$B$100,Einstellungen!$A$1)&amp;":VPI:"&amp;L$6,Daten_Welt!$A$1:$CZ$1,0)),1),"-   ")</f>
        <v>0</v>
      </c>
    </row>
    <row r="24" spans="2:13" ht="16.5" customHeight="1" x14ac:dyDescent="0.25">
      <c r="B24" s="11" t="s">
        <v>36</v>
      </c>
      <c r="C24" s="12" cm="1">
        <f t="array" ref="C24">INDEX(Daten_Welt!$A20:$CZ20,MATCH(INDEX(Einstellungen!$B$2:$B$100,Einstellungen!$A$1+1)&amp;":Gew",Daten_Welt!$A$1:$CZ$1,0))</f>
        <v>3.7</v>
      </c>
      <c r="D24" s="12" cm="1">
        <f t="array" ref="D24">INDEX(Daten_Welt!$A20:$CZ20,MATCH(INDEX(Einstellungen!$B$2:$B$100,Einstellungen!$A$1+1)&amp;":BIP:"&amp;D$6,Daten_Welt!$A$1:$CZ$1,0))</f>
        <v>1.5</v>
      </c>
      <c r="E24" s="13" cm="1">
        <f t="array" ref="E24">INDEX(Daten_Welt!$A20:$CZ20,MATCH(INDEX(Einstellungen!$B$2:$B$100,Einstellungen!$A$1+1)&amp;":BIP:"&amp;E$6,Daten_Welt!$A$1:$CZ$1,0))</f>
        <v>2.8</v>
      </c>
      <c r="F24" s="34" cm="1">
        <f t="array" ref="F24">ROUND(INDEX(Daten_Welt!$A20:$CZ20,MATCH(INDEX(Einstellungen!$B$2:$B$100,Einstellungen!$A$1+1)&amp;":BIP:"&amp;E$6,Daten_Welt!$A$1:$CZ$1,0))-INDEX(Daten_Welt!$A20:$CZ20,MATCH(INDEX(Einstellungen!$B$2:$B$100,Einstellungen!$A$1)&amp;":BIP:"&amp;E$6,Daten_Welt!$A$1:$CZ$1,0)),1)</f>
        <v>-0.7</v>
      </c>
      <c r="G24" s="13" cm="1">
        <f t="array" ref="G24">INDEX(Daten_Welt!$A20:$CZ20,MATCH(INDEX(Einstellungen!$B$2:$B$100,Einstellungen!$A$1+1)&amp;":BIP:"&amp;G$6,Daten_Welt!$A$1:$CZ$1,0))</f>
        <v>2.2999999999999998</v>
      </c>
      <c r="H24" s="34" cm="1">
        <f t="array" ref="H24">IFERROR(ROUND(INDEX(Daten_Welt!$A20:$CZ20,MATCH(INDEX(Einstellungen!$B$2:$B$100,Einstellungen!$A$1+1)&amp;":BIP:"&amp;G$6,Daten_Welt!$A$1:$CZ$1,0))-INDEX(Daten_Welt!$A20:$CZ20,MATCH(INDEX(Einstellungen!$B$2:$B$100,Einstellungen!$A$1)&amp;":BIP:"&amp;G$6,Daten_Welt!$A$1:$CZ$1,0)),1),"-   ")</f>
        <v>-0.5</v>
      </c>
      <c r="I24" s="12" cm="1">
        <f t="array" ref="I24">INDEX(Daten_Welt!$A20:$CZ20,MATCH(INDEX(Einstellungen!$B$2:$B$100,Einstellungen!$A$1+1)&amp;":VPI:"&amp;I$6,Daten_Welt!$A$1:$CZ$1,0))</f>
        <v>3.4</v>
      </c>
      <c r="J24" s="13" cm="1">
        <f t="array" ref="J24">INDEX(Daten_Welt!$A20:$CZ20,MATCH(INDEX(Einstellungen!$B$2:$B$100,Einstellungen!$A$1+1)&amp;":VPI:"&amp;J$6,Daten_Welt!$A$1:$CZ$1,0))</f>
        <v>2.2999999999999998</v>
      </c>
      <c r="K24" s="34" cm="1">
        <f t="array" ref="K24">ROUND(INDEX(Daten_Welt!$A20:$CZ20,MATCH(INDEX(Einstellungen!$B$2:$B$100,Einstellungen!$A$1+1)&amp;":VPI:"&amp;J$6,Daten_Welt!$A$1:$CZ$1,0))-INDEX(Daten_Welt!$A20:$CZ20,MATCH(INDEX(Einstellungen!$B$2:$B$100,Einstellungen!$A$1)&amp;":VPI:"&amp;J$6,Daten_Welt!$A$1:$CZ$1,0)),1)</f>
        <v>-0.1</v>
      </c>
      <c r="L24" s="13" cm="1">
        <f t="array" ref="L24">INDEX(Daten_Welt!$A20:$CZ20,MATCH(INDEX(Einstellungen!$B$2:$B$100,Einstellungen!$A$1+1)&amp;":VPI:"&amp;L$6,Daten_Welt!$A$1:$CZ$1,0))</f>
        <v>2.5</v>
      </c>
      <c r="M24" s="34" cm="1">
        <f t="array" ref="M24">IFERROR(ROUND(INDEX(Daten_Welt!$A20:$CZ20,MATCH(INDEX(Einstellungen!$B$2:$B$100,Einstellungen!$A$1+1)&amp;":VPI:"&amp;L$6,Daten_Welt!$A$1:$CZ$1,0))-INDEX(Daten_Welt!$A20:$CZ20,MATCH(INDEX(Einstellungen!$B$2:$B$100,Einstellungen!$A$1)&amp;":VPI:"&amp;L$6,Daten_Welt!$A$1:$CZ$1,0)),1),"-   ")</f>
        <v>0.3</v>
      </c>
    </row>
    <row r="25" spans="2:13" ht="16.5" customHeight="1" x14ac:dyDescent="0.25">
      <c r="B25" s="11" t="s">
        <v>12</v>
      </c>
      <c r="C25" s="12" cm="1">
        <f t="array" ref="C25">INDEX(Daten_Welt!$A21:$CZ21,MATCH(INDEX(Einstellungen!$B$2:$B$100,Einstellungen!$A$1+1)&amp;":Gew",Daten_Welt!$A$1:$CZ$1,0))</f>
        <v>3.7</v>
      </c>
      <c r="D25" s="12" cm="1">
        <f t="array" ref="D25">INDEX(Daten_Welt!$A21:$CZ21,MATCH(INDEX(Einstellungen!$B$2:$B$100,Einstellungen!$A$1+1)&amp;":BIP:"&amp;D$6,Daten_Welt!$A$1:$CZ$1,0))</f>
        <v>7.7</v>
      </c>
      <c r="E25" s="13" cm="1">
        <f t="array" ref="E25">INDEX(Daten_Welt!$A21:$CZ21,MATCH(INDEX(Einstellungen!$B$2:$B$100,Einstellungen!$A$1+1)&amp;":BIP:"&amp;E$6,Daten_Welt!$A$1:$CZ$1,0))</f>
        <v>7</v>
      </c>
      <c r="F25" s="34" cm="1">
        <f t="array" ref="F25">ROUND(INDEX(Daten_Welt!$A21:$CZ21,MATCH(INDEX(Einstellungen!$B$2:$B$100,Einstellungen!$A$1+1)&amp;":BIP:"&amp;E$6,Daten_Welt!$A$1:$CZ$1,0))-INDEX(Daten_Welt!$A21:$CZ21,MATCH(INDEX(Einstellungen!$B$2:$B$100,Einstellungen!$A$1)&amp;":BIP:"&amp;E$6,Daten_Welt!$A$1:$CZ$1,0)),1)</f>
        <v>0.4</v>
      </c>
      <c r="G25" s="13" cm="1">
        <f t="array" ref="G25">INDEX(Daten_Welt!$A21:$CZ21,MATCH(INDEX(Einstellungen!$B$2:$B$100,Einstellungen!$A$1+1)&amp;":BIP:"&amp;G$6,Daten_Welt!$A$1:$CZ$1,0))</f>
        <v>6.6</v>
      </c>
      <c r="H25" s="34" cm="1">
        <f t="array" ref="H25">IFERROR(ROUND(INDEX(Daten_Welt!$A21:$CZ21,MATCH(INDEX(Einstellungen!$B$2:$B$100,Einstellungen!$A$1+1)&amp;":BIP:"&amp;G$6,Daten_Welt!$A$1:$CZ$1,0))-INDEX(Daten_Welt!$A21:$CZ21,MATCH(INDEX(Einstellungen!$B$2:$B$100,Einstellungen!$A$1)&amp;":BIP:"&amp;G$6,Daten_Welt!$A$1:$CZ$1,0)),1),"-   ")</f>
        <v>0</v>
      </c>
      <c r="I25" s="12" cm="1">
        <f t="array" ref="I25">INDEX(Daten_Welt!$A21:$CZ21,MATCH(INDEX(Einstellungen!$B$2:$B$100,Einstellungen!$A$1+1)&amp;":VPI:"&amp;I$6,Daten_Welt!$A$1:$CZ$1,0))</f>
        <v>5.7</v>
      </c>
      <c r="J25" s="13" cm="1">
        <f t="array" ref="J25">INDEX(Daten_Welt!$A21:$CZ21,MATCH(INDEX(Einstellungen!$B$2:$B$100,Einstellungen!$A$1+1)&amp;":VPI:"&amp;J$6,Daten_Welt!$A$1:$CZ$1,0))</f>
        <v>4.8</v>
      </c>
      <c r="K25" s="34" cm="1">
        <f t="array" ref="K25">ROUND(INDEX(Daten_Welt!$A21:$CZ21,MATCH(INDEX(Einstellungen!$B$2:$B$100,Einstellungen!$A$1+1)&amp;":VPI:"&amp;J$6,Daten_Welt!$A$1:$CZ$1,0))-INDEX(Daten_Welt!$A21:$CZ21,MATCH(INDEX(Einstellungen!$B$2:$B$100,Einstellungen!$A$1)&amp;":VPI:"&amp;J$6,Daten_Welt!$A$1:$CZ$1,0)),1)</f>
        <v>-0.1</v>
      </c>
      <c r="L25" s="13" cm="1">
        <f t="array" ref="L25">INDEX(Daten_Welt!$A21:$CZ21,MATCH(INDEX(Einstellungen!$B$2:$B$100,Einstellungen!$A$1+1)&amp;":VPI:"&amp;L$6,Daten_Welt!$A$1:$CZ$1,0))</f>
        <v>4.5999999999999996</v>
      </c>
      <c r="M25" s="34" cm="1">
        <f t="array" ref="M25">IFERROR(ROUND(INDEX(Daten_Welt!$A21:$CZ21,MATCH(INDEX(Einstellungen!$B$2:$B$100,Einstellungen!$A$1+1)&amp;":VPI:"&amp;L$6,Daten_Welt!$A$1:$CZ$1,0))-INDEX(Daten_Welt!$A21:$CZ21,MATCH(INDEX(Einstellungen!$B$2:$B$100,Einstellungen!$A$1)&amp;":VPI:"&amp;L$6,Daten_Welt!$A$1:$CZ$1,0)),1),"-   ")</f>
        <v>0.1</v>
      </c>
    </row>
    <row r="26" spans="2:13" ht="16.5" customHeight="1" x14ac:dyDescent="0.25">
      <c r="B26" s="11" t="s">
        <v>37</v>
      </c>
      <c r="C26" s="12" cm="1">
        <f t="array" ref="C26">INDEX(Daten_Welt!$A22:$CZ22,MATCH(INDEX(Einstellungen!$B$2:$B$100,Einstellungen!$A$1+1)&amp;":Gew",Daten_Welt!$A$1:$CZ$1,0))</f>
        <v>2.9</v>
      </c>
      <c r="D26" s="12" cm="1">
        <f t="array" ref="D26">INDEX(Daten_Welt!$A22:$CZ22,MATCH(INDEX(Einstellungen!$B$2:$B$100,Einstellungen!$A$1+1)&amp;":BIP:"&amp;D$6,Daten_Welt!$A$1:$CZ$1,0))</f>
        <v>4.3</v>
      </c>
      <c r="E26" s="13" cm="1">
        <f t="array" ref="E26">INDEX(Daten_Welt!$A22:$CZ22,MATCH(INDEX(Einstellungen!$B$2:$B$100,Einstellungen!$A$1+1)&amp;":BIP:"&amp;E$6,Daten_Welt!$A$1:$CZ$1,0))</f>
        <v>4.7</v>
      </c>
      <c r="F26" s="34" cm="1">
        <f t="array" ref="F26">ROUND(INDEX(Daten_Welt!$A22:$CZ22,MATCH(INDEX(Einstellungen!$B$2:$B$100,Einstellungen!$A$1+1)&amp;":BIP:"&amp;E$6,Daten_Welt!$A$1:$CZ$1,0))-INDEX(Daten_Welt!$A22:$CZ22,MATCH(INDEX(Einstellungen!$B$2:$B$100,Einstellungen!$A$1)&amp;":BIP:"&amp;E$6,Daten_Welt!$A$1:$CZ$1,0)),1)</f>
        <v>0.2</v>
      </c>
      <c r="G26" s="13" cm="1">
        <f t="array" ref="G26">INDEX(Daten_Welt!$A22:$CZ22,MATCH(INDEX(Einstellungen!$B$2:$B$100,Einstellungen!$A$1+1)&amp;":BIP:"&amp;G$6,Daten_Welt!$A$1:$CZ$1,0))</f>
        <v>4.8</v>
      </c>
      <c r="H26" s="34" cm="1">
        <f t="array" ref="H26">IFERROR(ROUND(INDEX(Daten_Welt!$A22:$CZ22,MATCH(INDEX(Einstellungen!$B$2:$B$100,Einstellungen!$A$1+1)&amp;":BIP:"&amp;G$6,Daten_Welt!$A$1:$CZ$1,0))-INDEX(Daten_Welt!$A22:$CZ22,MATCH(INDEX(Einstellungen!$B$2:$B$100,Einstellungen!$A$1)&amp;":BIP:"&amp;G$6,Daten_Welt!$A$1:$CZ$1,0)),1),"-   ")</f>
        <v>-0.1</v>
      </c>
      <c r="I26" s="12" cm="1">
        <f t="array" ref="I26">INDEX(Daten_Welt!$A22:$CZ22,MATCH(INDEX(Einstellungen!$B$2:$B$100,Einstellungen!$A$1+1)&amp;":VPI:"&amp;I$6,Daten_Welt!$A$1:$CZ$1,0))</f>
        <v>3.4</v>
      </c>
      <c r="J26" s="13" cm="1">
        <f t="array" ref="J26">INDEX(Daten_Welt!$A22:$CZ22,MATCH(INDEX(Einstellungen!$B$2:$B$100,Einstellungen!$A$1+1)&amp;":VPI:"&amp;J$6,Daten_Welt!$A$1:$CZ$1,0))</f>
        <v>2.1</v>
      </c>
      <c r="K26" s="34" cm="1">
        <f t="array" ref="K26">ROUND(INDEX(Daten_Welt!$A22:$CZ22,MATCH(INDEX(Einstellungen!$B$2:$B$100,Einstellungen!$A$1+1)&amp;":VPI:"&amp;J$6,Daten_Welt!$A$1:$CZ$1,0))-INDEX(Daten_Welt!$A22:$CZ22,MATCH(INDEX(Einstellungen!$B$2:$B$100,Einstellungen!$A$1)&amp;":VPI:"&amp;J$6,Daten_Welt!$A$1:$CZ$1,0)),1)</f>
        <v>0.1</v>
      </c>
      <c r="L26" s="13" cm="1">
        <f t="array" ref="L26">INDEX(Daten_Welt!$A22:$CZ22,MATCH(INDEX(Einstellungen!$B$2:$B$100,Einstellungen!$A$1+1)&amp;":VPI:"&amp;L$6,Daten_Welt!$A$1:$CZ$1,0))</f>
        <v>1.8</v>
      </c>
      <c r="M26" s="34" cm="1">
        <f t="array" ref="M26">IFERROR(ROUND(INDEX(Daten_Welt!$A22:$CZ22,MATCH(INDEX(Einstellungen!$B$2:$B$100,Einstellungen!$A$1+1)&amp;":VPI:"&amp;L$6,Daten_Welt!$A$1:$CZ$1,0))-INDEX(Daten_Welt!$A22:$CZ22,MATCH(INDEX(Einstellungen!$B$2:$B$100,Einstellungen!$A$1)&amp;":VPI:"&amp;L$6,Daten_Welt!$A$1:$CZ$1,0)),1),"-   ")</f>
        <v>0</v>
      </c>
    </row>
    <row r="27" spans="2:13" ht="17.25" customHeight="1" x14ac:dyDescent="0.25">
      <c r="B27" s="15" t="s">
        <v>13</v>
      </c>
      <c r="C27" s="18">
        <v>100</v>
      </c>
      <c r="D27" s="16" cm="1">
        <f t="array" ref="D27">INDEX(Daten_Welt!$A23:$CZ23,MATCH(INDEX(Einstellungen!$B$2:$B$100,Einstellungen!$A$1+1)&amp;":BIP:"&amp;D$6,Daten_Welt!$A$1:$CZ$1,0))</f>
        <v>2.8</v>
      </c>
      <c r="E27" s="17" cm="1">
        <f t="array" ref="E27">INDEX(Daten_Welt!$A23:$CZ23,MATCH(INDEX(Einstellungen!$B$2:$B$100,Einstellungen!$A$1+1)&amp;":BIP:"&amp;E$6,Daten_Welt!$A$1:$CZ$1,0))</f>
        <v>2.6</v>
      </c>
      <c r="F27" s="35" cm="1">
        <f t="array" ref="F27">ROUND(INDEX(Daten_Welt!$A23:$CZ23,MATCH(INDEX(Einstellungen!$B$2:$B$100,Einstellungen!$A$1+1)&amp;":BIP:"&amp;E$6,Daten_Welt!$A$1:$CZ$1,0))-INDEX(Daten_Welt!$A23:$CZ23,MATCH(INDEX(Einstellungen!$B$2:$B$100,Einstellungen!$A$1)&amp;":BIP:"&amp;E$6,Daten_Welt!$A$1:$CZ$1,0)),1)</f>
        <v>0</v>
      </c>
      <c r="G27" s="17" cm="1">
        <f t="array" ref="G27">INDEX(Daten_Welt!$A23:$CZ23,MATCH(INDEX(Einstellungen!$B$2:$B$100,Einstellungen!$A$1+1)&amp;":BIP:"&amp;G$6,Daten_Welt!$A$1:$CZ$1,0))</f>
        <v>2.6</v>
      </c>
      <c r="H27" s="35" cm="1">
        <f t="array" ref="H27">IFERROR(ROUND(INDEX(Daten_Welt!$A23:$CZ23,MATCH(INDEX(Einstellungen!$B$2:$B$100,Einstellungen!$A$1+1)&amp;":BIP:"&amp;G$6,Daten_Welt!$A$1:$CZ$1,0))-INDEX(Daten_Welt!$A23:$CZ23,MATCH(INDEX(Einstellungen!$B$2:$B$100,Einstellungen!$A$1)&amp;":BIP:"&amp;G$6,Daten_Welt!$A$1:$CZ$1,0)),1),"-   ")</f>
        <v>-0.1</v>
      </c>
      <c r="I27" s="16" cm="1">
        <f t="array" ref="I27">INDEX(Daten_Welt!$A23:$CZ23,MATCH(INDEX(Einstellungen!$B$2:$B$100,Einstellungen!$A$1+1)&amp;":VPI:"&amp;I$6,Daten_Welt!$A$1:$CZ$1,0))</f>
        <v>5.3</v>
      </c>
      <c r="J27" s="17" cm="1">
        <f t="array" ref="J27">INDEX(Daten_Welt!$A23:$CZ23,MATCH(INDEX(Einstellungen!$B$2:$B$100,Einstellungen!$A$1+1)&amp;":VPI:"&amp;J$6,Daten_Welt!$A$1:$CZ$1,0))</f>
        <v>4.5999999999999996</v>
      </c>
      <c r="K27" s="35" cm="1">
        <f t="array" ref="K27">ROUND(INDEX(Daten_Welt!$A23:$CZ23,MATCH(INDEX(Einstellungen!$B$2:$B$100,Einstellungen!$A$1+1)&amp;":VPI:"&amp;J$6,Daten_Welt!$A$1:$CZ$1,0))-INDEX(Daten_Welt!$A23:$CZ23,MATCH(INDEX(Einstellungen!$B$2:$B$100,Einstellungen!$A$1)&amp;":VPI:"&amp;J$6,Daten_Welt!$A$1:$CZ$1,0)),1)</f>
        <v>0.1</v>
      </c>
      <c r="L27" s="17" cm="1">
        <f t="array" ref="L27">INDEX(Daten_Welt!$A23:$CZ23,MATCH(INDEX(Einstellungen!$B$2:$B$100,Einstellungen!$A$1+1)&amp;":VPI:"&amp;L$6,Daten_Welt!$A$1:$CZ$1,0))</f>
        <v>3</v>
      </c>
      <c r="M27" s="35" cm="1">
        <f t="array" ref="M27">IFERROR(ROUND(INDEX(Daten_Welt!$A23:$CZ23,MATCH(INDEX(Einstellungen!$B$2:$B$100,Einstellungen!$A$1+1)&amp;":VPI:"&amp;L$6,Daten_Welt!$A$1:$CZ$1,0))-INDEX(Daten_Welt!$A23:$CZ23,MATCH(INDEX(Einstellungen!$B$2:$B$100,Einstellungen!$A$1)&amp;":VPI:"&amp;L$6,Daten_Welt!$A$1:$CZ$1,0)),1),"-   ")</f>
        <v>-0.4</v>
      </c>
    </row>
    <row r="28" spans="2:13" ht="17.25" customHeight="1" x14ac:dyDescent="0.25">
      <c r="B28" s="11" t="s">
        <v>38</v>
      </c>
      <c r="C28" s="12" cm="1">
        <f t="array" ref="C28">INDEX(Daten_Welt!$A24:$CZ24,MATCH(INDEX(Einstellungen!$B$2:$B$100,Einstellungen!$A$1+1)&amp;":Gew",Daten_Welt!$A$1:$CZ$1,0))</f>
        <v>65.8</v>
      </c>
      <c r="D28" s="12" cm="1">
        <f t="array" ref="D28">INDEX(Daten_Welt!$A24:$CZ24,MATCH(INDEX(Einstellungen!$B$2:$B$100,Einstellungen!$A$1+1)&amp;":BIP:"&amp;D$6,Daten_Welt!$A$1:$CZ$1,0))</f>
        <v>1.7</v>
      </c>
      <c r="E28" s="13" cm="1">
        <f t="array" ref="E28">INDEX(Daten_Welt!$A24:$CZ24,MATCH(INDEX(Einstellungen!$B$2:$B$100,Einstellungen!$A$1+1)&amp;":BIP:"&amp;E$6,Daten_Welt!$A$1:$CZ$1,0))</f>
        <v>1.7</v>
      </c>
      <c r="F28" s="34" cm="1">
        <f t="array" ref="F28">ROUND(INDEX(Daten_Welt!$A24:$CZ24,MATCH(INDEX(Einstellungen!$B$2:$B$100,Einstellungen!$A$1+1)&amp;":BIP:"&amp;E$6,Daten_Welt!$A$1:$CZ$1,0))-INDEX(Daten_Welt!$A24:$CZ24,MATCH(INDEX(Einstellungen!$B$2:$B$100,Einstellungen!$A$1)&amp;":BIP:"&amp;E$6,Daten_Welt!$A$1:$CZ$1,0)),1)</f>
        <v>0.1</v>
      </c>
      <c r="G28" s="13" cm="1">
        <f t="array" ref="G28">INDEX(Daten_Welt!$A24:$CZ24,MATCH(INDEX(Einstellungen!$B$2:$B$100,Einstellungen!$A$1+1)&amp;":BIP:"&amp;G$6,Daten_Welt!$A$1:$CZ$1,0))</f>
        <v>1.8</v>
      </c>
      <c r="H28" s="34" cm="1">
        <f t="array" ref="H28">IFERROR(ROUND(INDEX(Daten_Welt!$A24:$CZ24,MATCH(INDEX(Einstellungen!$B$2:$B$100,Einstellungen!$A$1+1)&amp;":BIP:"&amp;G$6,Daten_Welt!$A$1:$CZ$1,0))-INDEX(Daten_Welt!$A24:$CZ24,MATCH(INDEX(Einstellungen!$B$2:$B$100,Einstellungen!$A$1)&amp;":BIP:"&amp;G$6,Daten_Welt!$A$1:$CZ$1,0)),1),"-   ")</f>
        <v>0</v>
      </c>
      <c r="I28" s="12" cm="1">
        <f t="array" ref="I28">INDEX(Daten_Welt!$A24:$CZ24,MATCH(INDEX(Einstellungen!$B$2:$B$100,Einstellungen!$A$1+1)&amp;":VPI:"&amp;I$6,Daten_Welt!$A$1:$CZ$1,0))</f>
        <v>4.5999999999999996</v>
      </c>
      <c r="J28" s="13" cm="1">
        <f t="array" ref="J28">INDEX(Daten_Welt!$A24:$CZ24,MATCH(INDEX(Einstellungen!$B$2:$B$100,Einstellungen!$A$1+1)&amp;":VPI:"&amp;J$6,Daten_Welt!$A$1:$CZ$1,0))</f>
        <v>2.6</v>
      </c>
      <c r="K28" s="34" cm="1">
        <f t="array" ref="K28">ROUND(INDEX(Daten_Welt!$A24:$CZ24,MATCH(INDEX(Einstellungen!$B$2:$B$100,Einstellungen!$A$1+1)&amp;":VPI:"&amp;J$6,Daten_Welt!$A$1:$CZ$1,0))-INDEX(Daten_Welt!$A24:$CZ24,MATCH(INDEX(Einstellungen!$B$2:$B$100,Einstellungen!$A$1)&amp;":VPI:"&amp;J$6,Daten_Welt!$A$1:$CZ$1,0)),1)</f>
        <v>-0.2</v>
      </c>
      <c r="L28" s="13" cm="1">
        <f t="array" ref="L28">INDEX(Daten_Welt!$A24:$CZ24,MATCH(INDEX(Einstellungen!$B$2:$B$100,Einstellungen!$A$1+1)&amp;":VPI:"&amp;L$6,Daten_Welt!$A$1:$CZ$1,0))</f>
        <v>2.2000000000000002</v>
      </c>
      <c r="M28" s="34" cm="1">
        <f t="array" ref="M28">IFERROR(ROUND(INDEX(Daten_Welt!$A24:$CZ24,MATCH(INDEX(Einstellungen!$B$2:$B$100,Einstellungen!$A$1+1)&amp;":VPI:"&amp;L$6,Daten_Welt!$A$1:$CZ$1,0))-INDEX(Daten_Welt!$A24:$CZ24,MATCH(INDEX(Einstellungen!$B$2:$B$100,Einstellungen!$A$1)&amp;":VPI:"&amp;L$6,Daten_Welt!$A$1:$CZ$1,0)),1),"-   ")</f>
        <v>0</v>
      </c>
    </row>
    <row r="29" spans="2:13" ht="17.25" customHeight="1" x14ac:dyDescent="0.25">
      <c r="B29" s="11" t="s">
        <v>39</v>
      </c>
      <c r="C29" s="12" cm="1">
        <f t="array" ref="C29">INDEX(Daten_Welt!$A25:$CZ25,MATCH(INDEX(Einstellungen!$B$2:$B$100,Einstellungen!$A$1+1)&amp;":Gew",Daten_Welt!$A$1:$CZ$1,0))</f>
        <v>34.200000000000003</v>
      </c>
      <c r="D29" s="12" cm="1">
        <f t="array" ref="D29">INDEX(Daten_Welt!$A25:$CZ25,MATCH(INDEX(Einstellungen!$B$2:$B$100,Einstellungen!$A$1+1)&amp;":BIP:"&amp;D$6,Daten_Welt!$A$1:$CZ$1,0))</f>
        <v>5</v>
      </c>
      <c r="E29" s="13" cm="1">
        <f t="array" ref="E29">INDEX(Daten_Welt!$A25:$CZ25,MATCH(INDEX(Einstellungen!$B$2:$B$100,Einstellungen!$A$1+1)&amp;":BIP:"&amp;E$6,Daten_Welt!$A$1:$CZ$1,0))</f>
        <v>4.3</v>
      </c>
      <c r="F29" s="34" cm="1">
        <f t="array" ref="F29">ROUND(INDEX(Daten_Welt!$A25:$CZ25,MATCH(INDEX(Einstellungen!$B$2:$B$100,Einstellungen!$A$1+1)&amp;":BIP:"&amp;E$6,Daten_Welt!$A$1:$CZ$1,0))-INDEX(Daten_Welt!$A25:$CZ25,MATCH(INDEX(Einstellungen!$B$2:$B$100,Einstellungen!$A$1)&amp;":BIP:"&amp;E$6,Daten_Welt!$A$1:$CZ$1,0)),1)</f>
        <v>-0.1</v>
      </c>
      <c r="G29" s="13" cm="1">
        <f t="array" ref="G29">INDEX(Daten_Welt!$A25:$CZ25,MATCH(INDEX(Einstellungen!$B$2:$B$100,Einstellungen!$A$1+1)&amp;":BIP:"&amp;G$6,Daten_Welt!$A$1:$CZ$1,0))</f>
        <v>4.2</v>
      </c>
      <c r="H29" s="34" cm="1">
        <f t="array" ref="H29">IFERROR(ROUND(INDEX(Daten_Welt!$A25:$CZ25,MATCH(INDEX(Einstellungen!$B$2:$B$100,Einstellungen!$A$1+1)&amp;":BIP:"&amp;G$6,Daten_Welt!$A$1:$CZ$1,0))-INDEX(Daten_Welt!$A25:$CZ25,MATCH(INDEX(Einstellungen!$B$2:$B$100,Einstellungen!$A$1)&amp;":BIP:"&amp;G$6,Daten_Welt!$A$1:$CZ$1,0)),1),"-   ")</f>
        <v>-0.1</v>
      </c>
      <c r="I29" s="12" cm="1">
        <f t="array" ref="I29">INDEX(Daten_Welt!$A25:$CZ25,MATCH(INDEX(Einstellungen!$B$2:$B$100,Einstellungen!$A$1+1)&amp;":VPI:"&amp;I$6,Daten_Welt!$A$1:$CZ$1,0))</f>
        <v>6.7</v>
      </c>
      <c r="J29" s="13" cm="1">
        <f t="array" ref="J29">INDEX(Daten_Welt!$A25:$CZ25,MATCH(INDEX(Einstellungen!$B$2:$B$100,Einstellungen!$A$1+1)&amp;":VPI:"&amp;J$6,Daten_Welt!$A$1:$CZ$1,0))</f>
        <v>8.5</v>
      </c>
      <c r="K29" s="34" cm="1">
        <f t="array" ref="K29">ROUND(INDEX(Daten_Welt!$A25:$CZ25,MATCH(INDEX(Einstellungen!$B$2:$B$100,Einstellungen!$A$1+1)&amp;":VPI:"&amp;J$6,Daten_Welt!$A$1:$CZ$1,0))-INDEX(Daten_Welt!$A25:$CZ25,MATCH(INDEX(Einstellungen!$B$2:$B$100,Einstellungen!$A$1)&amp;":VPI:"&amp;J$6,Daten_Welt!$A$1:$CZ$1,0)),1)</f>
        <v>0.7</v>
      </c>
      <c r="L29" s="13" cm="1">
        <f t="array" ref="L29">INDEX(Daten_Welt!$A25:$CZ25,MATCH(INDEX(Einstellungen!$B$2:$B$100,Einstellungen!$A$1+1)&amp;":VPI:"&amp;L$6,Daten_Welt!$A$1:$CZ$1,0))</f>
        <v>4.5999999999999996</v>
      </c>
      <c r="M29" s="34" cm="1">
        <f t="array" ref="M29">IFERROR(ROUND(INDEX(Daten_Welt!$A25:$CZ25,MATCH(INDEX(Einstellungen!$B$2:$B$100,Einstellungen!$A$1+1)&amp;":VPI:"&amp;L$6,Daten_Welt!$A$1:$CZ$1,0))-INDEX(Daten_Welt!$A25:$CZ25,MATCH(INDEX(Einstellungen!$B$2:$B$100,Einstellungen!$A$1)&amp;":VPI:"&amp;L$6,Daten_Welt!$A$1:$CZ$1,0)),1),"-   ")</f>
        <v>-1.1000000000000001</v>
      </c>
    </row>
    <row r="30" spans="2:13" ht="17.25" customHeight="1" x14ac:dyDescent="0.25">
      <c r="B30" s="19" t="s">
        <v>14</v>
      </c>
      <c r="C30" s="12"/>
      <c r="D30" s="12"/>
      <c r="E30" s="13"/>
      <c r="F30" s="14"/>
      <c r="G30" s="13"/>
      <c r="H30" s="14"/>
      <c r="I30" s="12"/>
      <c r="J30" s="13"/>
      <c r="K30" s="13"/>
      <c r="L30" s="13"/>
      <c r="M30" s="36"/>
    </row>
    <row r="31" spans="2:13" ht="17.25" customHeight="1" x14ac:dyDescent="0.25">
      <c r="B31" s="11" t="s">
        <v>40</v>
      </c>
      <c r="C31" s="20">
        <v>100</v>
      </c>
      <c r="D31" s="12" cm="1">
        <f t="array" ref="D31">INDEX(Daten_Welt!$A27:$CZ27,MATCH(INDEX(Einstellungen!$B$2:$B$100,Einstellungen!$A$1+1)&amp;":BIP:"&amp;D$6,Daten_Welt!$A$1:$CZ$1,0))</f>
        <v>1.5</v>
      </c>
      <c r="E31" s="13" cm="1">
        <f t="array" ref="E31">INDEX(Daten_Welt!$A27:$CZ27,MATCH(INDEX(Einstellungen!$B$2:$B$100,Einstellungen!$A$1+1)&amp;":BIP:"&amp;E$6,Daten_Welt!$A$1:$CZ$1,0))</f>
        <v>1.8</v>
      </c>
      <c r="F31" s="34" cm="1">
        <f t="array" ref="F31">ROUND(INDEX(Daten_Welt!$A27:$CZ27,MATCH(INDEX(Einstellungen!$B$2:$B$100,Einstellungen!$A$1+1)&amp;":BIP:"&amp;E$6,Daten_Welt!$A$1:$CZ$1,0))-INDEX(Daten_Welt!$A27:$CZ27,MATCH(INDEX(Einstellungen!$B$2:$B$100,Einstellungen!$A$1)&amp;":BIP:"&amp;E$6,Daten_Welt!$A$1:$CZ$1,0)),1)</f>
        <v>0</v>
      </c>
      <c r="G31" s="13" cm="1">
        <f t="array" ref="G31">INDEX(Daten_Welt!$A27:$CZ27,MATCH(INDEX(Einstellungen!$B$2:$B$100,Einstellungen!$A$1+1)&amp;":BIP:"&amp;G$6,Daten_Welt!$A$1:$CZ$1,0))</f>
        <v>2.1</v>
      </c>
      <c r="H31" s="34" cm="1">
        <f t="array" ref="H31">IFERROR(ROUND(INDEX(Daten_Welt!$A27:$CZ27,MATCH(INDEX(Einstellungen!$B$2:$B$100,Einstellungen!$A$1+1)&amp;":BIP:"&amp;G$6,Daten_Welt!$A$1:$CZ$1,0))-INDEX(Daten_Welt!$A27:$CZ27,MATCH(INDEX(Einstellungen!$B$2:$B$100,Einstellungen!$A$1)&amp;":BIP:"&amp;G$6,Daten_Welt!$A$1:$CZ$1,0)),1),"-   ")</f>
        <v>-0.2</v>
      </c>
      <c r="I31" s="37" t="s">
        <v>63</v>
      </c>
      <c r="J31" s="22" t="s">
        <v>21</v>
      </c>
      <c r="K31" s="22" t="s">
        <v>21</v>
      </c>
      <c r="L31" s="22" t="s">
        <v>21</v>
      </c>
      <c r="M31" s="22" t="s">
        <v>21</v>
      </c>
    </row>
    <row r="32" spans="2:13" ht="17.25" customHeight="1" x14ac:dyDescent="0.25">
      <c r="B32" s="11" t="s">
        <v>41</v>
      </c>
      <c r="C32" s="20">
        <v>100</v>
      </c>
      <c r="D32" s="12" cm="1">
        <f t="array" ref="D32">INDEX(Daten_Welt!$A28:$CZ28,MATCH(INDEX(Einstellungen!$B$2:$B$100,Einstellungen!$A$1+1)&amp;":BIP:"&amp;D$6,Daten_Welt!$A$1:$CZ$1,0))</f>
        <v>3.3</v>
      </c>
      <c r="E32" s="13" cm="1">
        <f t="array" ref="E32">INDEX(Daten_Welt!$A28:$CZ28,MATCH(INDEX(Einstellungen!$B$2:$B$100,Einstellungen!$A$1+1)&amp;":BIP:"&amp;E$6,Daten_Welt!$A$1:$CZ$1,0))</f>
        <v>3.1</v>
      </c>
      <c r="F32" s="34" cm="1">
        <f t="array" ref="F32">ROUND(INDEX(Daten_Welt!$A28:$CZ28,MATCH(INDEX(Einstellungen!$B$2:$B$100,Einstellungen!$A$1+1)&amp;":BIP:"&amp;E$6,Daten_Welt!$A$1:$CZ$1,0))-INDEX(Daten_Welt!$A28:$CZ28,MATCH(INDEX(Einstellungen!$B$2:$B$100,Einstellungen!$A$1)&amp;":BIP:"&amp;E$6,Daten_Welt!$A$1:$CZ$1,0)),1)</f>
        <v>0</v>
      </c>
      <c r="G32" s="13" cm="1">
        <f t="array" ref="G32">INDEX(Daten_Welt!$A28:$CZ28,MATCH(INDEX(Einstellungen!$B$2:$B$100,Einstellungen!$A$1+1)&amp;":BIP:"&amp;G$6,Daten_Welt!$A$1:$CZ$1,0))</f>
        <v>3.1</v>
      </c>
      <c r="H32" s="34" cm="1">
        <f t="array" ref="H32">IFERROR(ROUND(INDEX(Daten_Welt!$A28:$CZ28,MATCH(INDEX(Einstellungen!$B$2:$B$100,Einstellungen!$A$1+1)&amp;":BIP:"&amp;G$6,Daten_Welt!$A$1:$CZ$1,0))-INDEX(Daten_Welt!$A28:$CZ28,MATCH(INDEX(Einstellungen!$B$2:$B$100,Einstellungen!$A$1)&amp;":BIP:"&amp;G$6,Daten_Welt!$A$1:$CZ$1,0)),1),"-   ")</f>
        <v>-0.1</v>
      </c>
      <c r="I32" s="21" t="s">
        <v>21</v>
      </c>
      <c r="J32" s="22" t="s">
        <v>21</v>
      </c>
      <c r="K32" s="22" t="s">
        <v>21</v>
      </c>
      <c r="L32" s="22" t="s">
        <v>21</v>
      </c>
      <c r="M32" s="22" t="s">
        <v>21</v>
      </c>
    </row>
    <row r="33" spans="2:13" ht="17.25" customHeight="1" x14ac:dyDescent="0.25">
      <c r="B33" s="23" t="s">
        <v>42</v>
      </c>
      <c r="C33" s="24"/>
      <c r="D33" s="24" cm="1">
        <f t="array" ref="D33">INDEX(Daten_Welt!$A29:$CZ29,MATCH(INDEX(Einstellungen!$B$2:$B$100,Einstellungen!$A$1+1)&amp;":BIP:"&amp;D$6,Daten_Welt!$A$1:$CZ$1,0))</f>
        <v>-1.2</v>
      </c>
      <c r="E33" s="25" cm="1">
        <f t="array" ref="E33">INDEX(Daten_Welt!$A29:$CZ29,MATCH(INDEX(Einstellungen!$B$2:$B$100,Einstellungen!$A$1+1)&amp;":BIP:"&amp;E$6,Daten_Welt!$A$1:$CZ$1,0))</f>
        <v>1.7</v>
      </c>
      <c r="F33" s="34" cm="1">
        <f t="array" ref="F33">ROUND(INDEX(Daten_Welt!$A29:$CZ29,MATCH(INDEX(Einstellungen!$B$2:$B$100,Einstellungen!$A$1+1)&amp;":BIP:"&amp;E$6,Daten_Welt!$A$1:$CZ$1,0))-INDEX(Daten_Welt!$A29:$CZ29,MATCH(INDEX(Einstellungen!$B$2:$B$100,Einstellungen!$A$1)&amp;":BIP:"&amp;E$6,Daten_Welt!$A$1:$CZ$1,0)),1)</f>
        <v>0.4</v>
      </c>
      <c r="G33" s="25" cm="1">
        <f t="array" ref="G33">INDEX(Daten_Welt!$A29:$CZ29,MATCH(INDEX(Einstellungen!$B$2:$B$100,Einstellungen!$A$1+1)&amp;":BIP:"&amp;G$6,Daten_Welt!$A$1:$CZ$1,0))</f>
        <v>2.2999999999999998</v>
      </c>
      <c r="H33" s="34" cm="1">
        <f t="array" ref="H33">IFERROR(ROUND(INDEX(Daten_Welt!$A29:$CZ29,MATCH(INDEX(Einstellungen!$B$2:$B$100,Einstellungen!$A$1+1)&amp;":BIP:"&amp;G$6,Daten_Welt!$A$1:$CZ$1,0))-INDEX(Daten_Welt!$A29:$CZ29,MATCH(INDEX(Einstellungen!$B$2:$B$100,Einstellungen!$A$1)&amp;":BIP:"&amp;G$6,Daten_Welt!$A$1:$CZ$1,0)),1),"-   ")</f>
        <v>0.3</v>
      </c>
      <c r="I33" s="26" t="s">
        <v>21</v>
      </c>
      <c r="J33" s="27" t="s">
        <v>21</v>
      </c>
      <c r="K33" s="27" t="s">
        <v>21</v>
      </c>
      <c r="L33" s="27" t="s">
        <v>21</v>
      </c>
      <c r="M33" s="27" t="s">
        <v>21</v>
      </c>
    </row>
    <row r="34" spans="2:13" s="42" customFormat="1" ht="9" customHeight="1" x14ac:dyDescent="0.25">
      <c r="B34" s="28"/>
      <c r="C34" s="28"/>
      <c r="D34" s="28"/>
      <c r="E34" s="28"/>
      <c r="F34" s="28"/>
      <c r="G34" s="28"/>
      <c r="H34" s="32"/>
      <c r="I34" s="28"/>
      <c r="J34" s="28"/>
      <c r="K34" s="29"/>
      <c r="L34" s="29"/>
      <c r="M34" s="29"/>
    </row>
    <row r="35" spans="2:13" s="42" customFormat="1" ht="26.25" customHeight="1" x14ac:dyDescent="0.25">
      <c r="B35" s="185" t="str" cm="1">
        <f t="array" ref="B35">CONCATENATE("1 – Anteil des BIP des Jahres ",INDEX(Einstellungen!$G$3:$G$100,Einstellungen!$A$1)," in US-Dollar der aufgeführten Länder oder Ländergruppen am BIP aller aufgeführten Länder beziehungsweise Ländergruppen, die US-Dollar-gewichtet ",INDEX(Einstellungen!$H$3:$H$100,Einstellungen!$A$1)," % und gewichtet nach Kaufkraftparitäten ",INDEX(Einstellungen!$I$3:$I$100,Einstellungen!$A$1)," % des IWF-Länderkreises entsprechen.")</f>
        <v>1 – Anteil des BIP des Jahres 2023 in US-Dollar der aufgeführten Länder oder Ländergruppen am BIP aller aufgeführten Länder beziehungsweise Ländergruppen, die US-Dollar-gewichtet 90 % und gewichtet nach Kaufkraftparitäten 85 % des IWF-Länderkreises entsprechen.</v>
      </c>
      <c r="C35" s="185"/>
      <c r="D35" s="185"/>
      <c r="E35" s="185"/>
      <c r="F35" s="185"/>
      <c r="G35" s="185"/>
      <c r="H35" s="185"/>
      <c r="I35" s="185"/>
      <c r="J35" s="185"/>
      <c r="K35" s="185"/>
      <c r="L35" s="185"/>
      <c r="M35" s="185"/>
    </row>
    <row r="36" spans="2:13" s="42" customFormat="1" ht="12" customHeight="1" x14ac:dyDescent="0.25">
      <c r="B36" s="185" t="s">
        <v>44</v>
      </c>
      <c r="C36" s="185"/>
      <c r="D36" s="185"/>
      <c r="E36" s="185"/>
      <c r="F36" s="185"/>
      <c r="G36" s="185"/>
      <c r="H36" s="185"/>
      <c r="I36" s="185"/>
      <c r="J36" s="185"/>
      <c r="K36" s="185"/>
      <c r="L36" s="185"/>
      <c r="M36" s="185"/>
    </row>
    <row r="37" spans="2:13" s="42" customFormat="1" ht="12" customHeight="1" x14ac:dyDescent="0.25">
      <c r="B37" s="185" t="s">
        <v>86</v>
      </c>
      <c r="C37" s="185"/>
      <c r="D37" s="185"/>
      <c r="E37" s="185"/>
      <c r="F37" s="185"/>
      <c r="G37" s="185"/>
      <c r="H37" s="185"/>
      <c r="I37" s="185"/>
      <c r="J37" s="185"/>
      <c r="K37" s="185"/>
      <c r="L37" s="185"/>
      <c r="M37" s="185"/>
    </row>
    <row r="38" spans="2:13" s="42" customFormat="1" ht="12" customHeight="1" x14ac:dyDescent="0.25">
      <c r="B38" s="185" t="s">
        <v>47</v>
      </c>
      <c r="C38" s="185"/>
      <c r="D38" s="185"/>
      <c r="E38" s="185"/>
      <c r="F38" s="185"/>
      <c r="G38" s="185"/>
      <c r="H38" s="185"/>
      <c r="I38" s="185"/>
      <c r="J38" s="185"/>
      <c r="K38" s="185"/>
      <c r="L38" s="185"/>
      <c r="M38" s="185"/>
    </row>
    <row r="39" spans="2:13" s="42" customFormat="1" ht="12" customHeight="1" x14ac:dyDescent="0.25">
      <c r="B39" s="185" t="s">
        <v>48</v>
      </c>
      <c r="C39" s="185"/>
      <c r="D39" s="185"/>
      <c r="E39" s="185"/>
      <c r="F39" s="185"/>
      <c r="G39" s="185"/>
      <c r="H39" s="185"/>
      <c r="I39" s="185"/>
      <c r="J39" s="185"/>
      <c r="K39" s="185"/>
      <c r="L39" s="185"/>
      <c r="M39" s="185"/>
    </row>
    <row r="40" spans="2:13" s="42" customFormat="1" ht="12" customHeight="1" x14ac:dyDescent="0.25">
      <c r="B40" s="185" t="s">
        <v>49</v>
      </c>
      <c r="C40" s="185"/>
      <c r="D40" s="185"/>
      <c r="E40" s="185"/>
      <c r="F40" s="185"/>
      <c r="G40" s="185"/>
      <c r="H40" s="185"/>
      <c r="I40" s="185"/>
      <c r="J40" s="185"/>
      <c r="K40" s="185"/>
      <c r="L40" s="185"/>
      <c r="M40" s="185"/>
    </row>
    <row r="41" spans="2:13" s="42" customFormat="1" ht="12" customHeight="1" x14ac:dyDescent="0.25">
      <c r="B41" s="185" t="s">
        <v>50</v>
      </c>
      <c r="C41" s="185"/>
      <c r="D41" s="185"/>
      <c r="E41" s="185"/>
      <c r="F41" s="185"/>
      <c r="G41" s="185"/>
      <c r="H41" s="185"/>
      <c r="I41" s="185"/>
      <c r="J41" s="185"/>
      <c r="K41" s="185"/>
      <c r="L41" s="185"/>
      <c r="M41" s="185"/>
    </row>
    <row r="42" spans="2:13" s="42" customFormat="1" ht="12" customHeight="1" x14ac:dyDescent="0.25">
      <c r="B42" s="185" t="s">
        <v>51</v>
      </c>
      <c r="C42" s="185"/>
      <c r="D42" s="185"/>
      <c r="E42" s="185"/>
      <c r="F42" s="185"/>
      <c r="G42" s="185"/>
      <c r="H42" s="185"/>
      <c r="I42" s="185"/>
      <c r="J42" s="185"/>
      <c r="K42" s="185"/>
      <c r="L42" s="185"/>
      <c r="M42" s="185"/>
    </row>
    <row r="43" spans="2:13" s="42" customFormat="1" ht="12" customHeight="1" x14ac:dyDescent="0.25">
      <c r="B43" s="185" t="s">
        <v>52</v>
      </c>
      <c r="C43" s="185"/>
      <c r="D43" s="185"/>
      <c r="E43" s="185"/>
      <c r="F43" s="185"/>
      <c r="G43" s="185"/>
      <c r="H43" s="185"/>
      <c r="I43" s="185"/>
      <c r="J43" s="185"/>
      <c r="K43" s="185"/>
      <c r="L43" s="185"/>
      <c r="M43" s="185"/>
    </row>
    <row r="44" spans="2:13" s="42" customFormat="1" ht="12" customHeight="1" x14ac:dyDescent="0.25">
      <c r="B44" s="185" t="s">
        <v>53</v>
      </c>
      <c r="C44" s="185"/>
      <c r="D44" s="185"/>
      <c r="E44" s="185"/>
      <c r="F44" s="185"/>
      <c r="G44" s="185"/>
      <c r="H44" s="185"/>
      <c r="I44" s="185"/>
      <c r="J44" s="185"/>
      <c r="K44" s="185"/>
      <c r="L44" s="185"/>
      <c r="M44" s="185"/>
    </row>
    <row r="45" spans="2:13" s="42" customFormat="1" ht="12" customHeight="1" x14ac:dyDescent="0.25">
      <c r="B45" s="185" t="str" cm="1">
        <f t="array" ref="B45">CONCATENATE("11 – Summe der aufgeführten Länder, gewichtet mit den Anteilen an der deutschen Ausfuhr im Jahr ",INDEX(Einstellungen!$G$3:$G$100,Einstellungen!$A$1),".")</f>
        <v>11 – Summe der aufgeführten Länder, gewichtet mit den Anteilen an der deutschen Ausfuhr im Jahr 2023.</v>
      </c>
      <c r="C45" s="185"/>
      <c r="D45" s="185"/>
      <c r="E45" s="185"/>
      <c r="F45" s="185"/>
      <c r="G45" s="185"/>
      <c r="H45" s="185"/>
      <c r="I45" s="185"/>
      <c r="J45" s="185"/>
      <c r="K45" s="185"/>
      <c r="L45" s="185"/>
      <c r="M45" s="185"/>
    </row>
    <row r="46" spans="2:13" s="42" customFormat="1" ht="12" customHeight="1" x14ac:dyDescent="0.25">
      <c r="B46" s="185" t="s">
        <v>54</v>
      </c>
      <c r="C46" s="185"/>
      <c r="D46" s="185"/>
      <c r="E46" s="185"/>
      <c r="F46" s="185"/>
      <c r="G46" s="185"/>
      <c r="H46" s="185"/>
      <c r="I46" s="185"/>
      <c r="J46" s="185"/>
      <c r="K46" s="185"/>
      <c r="L46" s="185"/>
      <c r="M46" s="185"/>
    </row>
    <row r="47" spans="2:13" s="42" customFormat="1" ht="12" customHeight="1" x14ac:dyDescent="0.25">
      <c r="B47" s="185" t="s">
        <v>55</v>
      </c>
      <c r="C47" s="185"/>
      <c r="D47" s="185"/>
      <c r="E47" s="185"/>
      <c r="F47" s="185"/>
      <c r="G47" s="185"/>
      <c r="H47" s="185"/>
      <c r="I47" s="185"/>
      <c r="J47" s="185"/>
      <c r="K47" s="185"/>
      <c r="L47" s="185"/>
      <c r="M47" s="185"/>
    </row>
    <row r="48" spans="2:13" s="42" customFormat="1" ht="15" customHeight="1" x14ac:dyDescent="0.25">
      <c r="B48" s="186" t="s">
        <v>32</v>
      </c>
      <c r="C48" s="186"/>
      <c r="D48" s="186"/>
      <c r="E48" s="186"/>
      <c r="F48" s="186"/>
      <c r="G48" s="186"/>
      <c r="H48" s="186"/>
      <c r="I48" s="186"/>
      <c r="J48" s="186"/>
      <c r="K48" s="186"/>
      <c r="L48" s="186"/>
      <c r="M48" s="186"/>
    </row>
    <row r="49" spans="2:13" s="42" customFormat="1" ht="14.25" customHeight="1" x14ac:dyDescent="0.25">
      <c r="B49" s="30" t="s">
        <v>43</v>
      </c>
      <c r="C49" s="30"/>
      <c r="D49" s="30"/>
      <c r="E49" s="30"/>
      <c r="F49" s="30"/>
      <c r="G49" s="30"/>
      <c r="H49" s="30"/>
      <c r="I49" s="30"/>
      <c r="J49" s="30"/>
      <c r="K49" s="30"/>
      <c r="L49" s="30"/>
      <c r="M49" s="30"/>
    </row>
    <row r="50" spans="2:13" ht="10.5" customHeight="1" x14ac:dyDescent="0.2">
      <c r="B50" s="169"/>
    </row>
    <row r="52" spans="2:13" x14ac:dyDescent="0.2">
      <c r="B52" s="170"/>
    </row>
    <row r="61" spans="2:13" x14ac:dyDescent="0.2">
      <c r="B61" s="168"/>
    </row>
    <row r="62" spans="2:13" x14ac:dyDescent="0.2">
      <c r="B62" s="168"/>
    </row>
    <row r="63" spans="2:13" x14ac:dyDescent="0.2">
      <c r="B63" s="168"/>
    </row>
  </sheetData>
  <sheetProtection algorithmName="SHA-512" hashValue="Tj/Ni16Uly7OlF6zg2HnC8VO2gQXIuD4wSjjUP/gyrTpl3jGEobXdRVZjC94rpBEmpxz8RbOOF3wCO3njh7foA==" saltValue="ebydgxy34439/6Zf0z93DQ==" spinCount="100000" sheet="1" objects="1" scenarios="1"/>
  <mergeCells count="33">
    <mergeCell ref="I4:M4"/>
    <mergeCell ref="L6:M6"/>
    <mergeCell ref="E6:F6"/>
    <mergeCell ref="G6:H6"/>
    <mergeCell ref="G7:G8"/>
    <mergeCell ref="H7:H8"/>
    <mergeCell ref="D4:H4"/>
    <mergeCell ref="E7:E8"/>
    <mergeCell ref="D5:M5"/>
    <mergeCell ref="F7:F8"/>
    <mergeCell ref="M7:M8"/>
    <mergeCell ref="B44:M44"/>
    <mergeCell ref="B36:M36"/>
    <mergeCell ref="B37:M37"/>
    <mergeCell ref="B38:M38"/>
    <mergeCell ref="B39:M39"/>
    <mergeCell ref="B40:M40"/>
    <mergeCell ref="B46:M46"/>
    <mergeCell ref="B47:M47"/>
    <mergeCell ref="B48:M48"/>
    <mergeCell ref="B45:M45"/>
    <mergeCell ref="I6:I8"/>
    <mergeCell ref="J6:K6"/>
    <mergeCell ref="K7:K8"/>
    <mergeCell ref="B35:M35"/>
    <mergeCell ref="B4:B8"/>
    <mergeCell ref="C4:C8"/>
    <mergeCell ref="D6:D8"/>
    <mergeCell ref="J7:J8"/>
    <mergeCell ref="L7:L8"/>
    <mergeCell ref="B41:M41"/>
    <mergeCell ref="B42:M42"/>
    <mergeCell ref="B43:M43"/>
  </mergeCells>
  <conditionalFormatting sqref="E9:G25 J9:L25">
    <cfRule type="expression" dxfId="63" priority="73">
      <formula>$E$3=TRUE</formula>
    </cfRule>
  </conditionalFormatting>
  <conditionalFormatting sqref="D9:D25 I9:I25">
    <cfRule type="expression" dxfId="62" priority="83">
      <formula>$E$2=TRUE</formula>
    </cfRule>
  </conditionalFormatting>
  <conditionalFormatting sqref="D27">
    <cfRule type="expression" dxfId="61" priority="62">
      <formula>$E$2=TRUE</formula>
    </cfRule>
  </conditionalFormatting>
  <conditionalFormatting sqref="E27:F27 J27">
    <cfRule type="expression" dxfId="60" priority="61">
      <formula>$E$3=TRUE</formula>
    </cfRule>
  </conditionalFormatting>
  <conditionalFormatting sqref="G27">
    <cfRule type="expression" dxfId="59" priority="58">
      <formula>$E$3=TRUE</formula>
    </cfRule>
  </conditionalFormatting>
  <conditionalFormatting sqref="I27">
    <cfRule type="expression" dxfId="58" priority="60">
      <formula>$E$2=TRUE</formula>
    </cfRule>
  </conditionalFormatting>
  <conditionalFormatting sqref="L27">
    <cfRule type="expression" dxfId="57" priority="59">
      <formula>$E$3=TRUE</formula>
    </cfRule>
  </conditionalFormatting>
  <conditionalFormatting sqref="D29:D31">
    <cfRule type="expression" dxfId="56" priority="57">
      <formula>$E$2=TRUE</formula>
    </cfRule>
  </conditionalFormatting>
  <conditionalFormatting sqref="E29:F30 J29:J30 E31">
    <cfRule type="expression" dxfId="55" priority="56">
      <formula>$E$3=TRUE</formula>
    </cfRule>
  </conditionalFormatting>
  <conditionalFormatting sqref="I29:I30">
    <cfRule type="expression" dxfId="54" priority="55">
      <formula>$E$2=TRUE</formula>
    </cfRule>
  </conditionalFormatting>
  <conditionalFormatting sqref="K30">
    <cfRule type="expression" dxfId="53" priority="54">
      <formula>$E$3=TRUE</formula>
    </cfRule>
  </conditionalFormatting>
  <conditionalFormatting sqref="L30:M30 L29">
    <cfRule type="expression" dxfId="52" priority="53">
      <formula>$E$3=TRUE</formula>
    </cfRule>
  </conditionalFormatting>
  <conditionalFormatting sqref="G29:G31">
    <cfRule type="expression" dxfId="51" priority="52">
      <formula>$E$3=TRUE</formula>
    </cfRule>
  </conditionalFormatting>
  <conditionalFormatting sqref="D33">
    <cfRule type="expression" dxfId="50" priority="45">
      <formula>$E$2=TRUE</formula>
    </cfRule>
  </conditionalFormatting>
  <conditionalFormatting sqref="E33">
    <cfRule type="expression" dxfId="49" priority="44">
      <formula>$E$3=TRUE</formula>
    </cfRule>
  </conditionalFormatting>
  <conditionalFormatting sqref="G33">
    <cfRule type="expression" dxfId="48" priority="43">
      <formula>$E$3=TRUE</formula>
    </cfRule>
  </conditionalFormatting>
  <conditionalFormatting sqref="K29">
    <cfRule type="expression" dxfId="47" priority="37">
      <formula>$E$3=TRUE</formula>
    </cfRule>
  </conditionalFormatting>
  <conditionalFormatting sqref="K27">
    <cfRule type="expression" dxfId="46" priority="38">
      <formula>$E$3=TRUE</formula>
    </cfRule>
  </conditionalFormatting>
  <conditionalFormatting sqref="E26:G26 J26:L26">
    <cfRule type="expression" dxfId="45" priority="35">
      <formula>$E$3=TRUE</formula>
    </cfRule>
  </conditionalFormatting>
  <conditionalFormatting sqref="D26 I26">
    <cfRule type="expression" dxfId="44" priority="36">
      <formula>$E$2=TRUE</formula>
    </cfRule>
  </conditionalFormatting>
  <conditionalFormatting sqref="D28">
    <cfRule type="expression" dxfId="43" priority="28">
      <formula>$E$2=TRUE</formula>
    </cfRule>
  </conditionalFormatting>
  <conditionalFormatting sqref="E28:F28 J28">
    <cfRule type="expression" dxfId="42" priority="27">
      <formula>$E$3=TRUE</formula>
    </cfRule>
  </conditionalFormatting>
  <conditionalFormatting sqref="I28">
    <cfRule type="expression" dxfId="41" priority="26">
      <formula>$E$2=TRUE</formula>
    </cfRule>
  </conditionalFormatting>
  <conditionalFormatting sqref="L28">
    <cfRule type="expression" dxfId="40" priority="25">
      <formula>$E$3=TRUE</formula>
    </cfRule>
  </conditionalFormatting>
  <conditionalFormatting sqref="G28">
    <cfRule type="expression" dxfId="39" priority="24">
      <formula>$E$3=TRUE</formula>
    </cfRule>
  </conditionalFormatting>
  <conditionalFormatting sqref="K28">
    <cfRule type="expression" dxfId="38" priority="23">
      <formula>$E$3=TRUE</formula>
    </cfRule>
  </conditionalFormatting>
  <conditionalFormatting sqref="D32">
    <cfRule type="expression" dxfId="37" priority="22">
      <formula>$E$2=TRUE</formula>
    </cfRule>
  </conditionalFormatting>
  <conditionalFormatting sqref="E32">
    <cfRule type="expression" dxfId="36" priority="21">
      <formula>$E$3=TRUE</formula>
    </cfRule>
  </conditionalFormatting>
  <conditionalFormatting sqref="G32">
    <cfRule type="expression" dxfId="35" priority="20">
      <formula>$E$3=TRUE</formula>
    </cfRule>
  </conditionalFormatting>
  <conditionalFormatting sqref="H9:H25">
    <cfRule type="expression" dxfId="34" priority="12">
      <formula>$E$3=TRUE</formula>
    </cfRule>
  </conditionalFormatting>
  <conditionalFormatting sqref="H27">
    <cfRule type="expression" dxfId="33" priority="11">
      <formula>$E$3=TRUE</formula>
    </cfRule>
  </conditionalFormatting>
  <conditionalFormatting sqref="H30">
    <cfRule type="expression" dxfId="32" priority="17">
      <formula>$E$3=TRUE</formula>
    </cfRule>
  </conditionalFormatting>
  <conditionalFormatting sqref="H28">
    <cfRule type="expression" dxfId="31" priority="8">
      <formula>$E$3=TRUE</formula>
    </cfRule>
  </conditionalFormatting>
  <conditionalFormatting sqref="F31:F33">
    <cfRule type="expression" dxfId="30" priority="7">
      <formula>$E$3=TRUE</formula>
    </cfRule>
  </conditionalFormatting>
  <conditionalFormatting sqref="H29">
    <cfRule type="expression" dxfId="29" priority="10">
      <formula>$E$3=TRUE</formula>
    </cfRule>
  </conditionalFormatting>
  <conditionalFormatting sqref="H26">
    <cfRule type="expression" dxfId="28" priority="9">
      <formula>$E$3=TRUE</formula>
    </cfRule>
  </conditionalFormatting>
  <conditionalFormatting sqref="H31:H33">
    <cfRule type="expression" dxfId="27" priority="6">
      <formula>$E$3=TRUE</formula>
    </cfRule>
  </conditionalFormatting>
  <conditionalFormatting sqref="M9:M25">
    <cfRule type="expression" dxfId="26" priority="5">
      <formula>$E$3=TRUE</formula>
    </cfRule>
  </conditionalFormatting>
  <conditionalFormatting sqref="M29">
    <cfRule type="expression" dxfId="25" priority="3">
      <formula>$E$3=TRUE</formula>
    </cfRule>
  </conditionalFormatting>
  <conditionalFormatting sqref="M27">
    <cfRule type="expression" dxfId="24" priority="4">
      <formula>$E$3=TRUE</formula>
    </cfRule>
  </conditionalFormatting>
  <conditionalFormatting sqref="M26">
    <cfRule type="expression" dxfId="23" priority="2">
      <formula>$E$3=TRUE</formula>
    </cfRule>
  </conditionalFormatting>
  <conditionalFormatting sqref="M28">
    <cfRule type="expression" dxfId="22" priority="1">
      <formula>$E$3=TRUE</formula>
    </cfRule>
  </conditionalFormatting>
  <pageMargins left="0.7" right="0.7" top="0.78740157499999996" bottom="0.78740157499999996"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Group Box 3">
              <controlPr defaultSize="0" autoFill="0" autoPict="0">
                <anchor moveWithCells="1">
                  <from>
                    <xdr:col>1</xdr:col>
                    <xdr:colOff>38100</xdr:colOff>
                    <xdr:row>0</xdr:row>
                    <xdr:rowOff>38100</xdr:rowOff>
                  </from>
                  <to>
                    <xdr:col>3</xdr:col>
                    <xdr:colOff>371475</xdr:colOff>
                    <xdr:row>0</xdr:row>
                    <xdr:rowOff>361950</xdr:rowOff>
                  </to>
                </anchor>
              </controlPr>
            </control>
          </mc:Choice>
        </mc:AlternateContent>
        <mc:AlternateContent xmlns:mc="http://schemas.openxmlformats.org/markup-compatibility/2006">
          <mc:Choice Requires="x14">
            <control shapeId="2052" r:id="rId5" name="Label 4">
              <controlPr defaultSize="0" autoFill="0" autoLine="0" autoPict="0">
                <anchor moveWithCells="1" sizeWithCells="1">
                  <from>
                    <xdr:col>1</xdr:col>
                    <xdr:colOff>104775</xdr:colOff>
                    <xdr:row>0</xdr:row>
                    <xdr:rowOff>114300</xdr:rowOff>
                  </from>
                  <to>
                    <xdr:col>1</xdr:col>
                    <xdr:colOff>752475</xdr:colOff>
                    <xdr:row>0</xdr:row>
                    <xdr:rowOff>276225</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1</xdr:col>
                    <xdr:colOff>781050</xdr:colOff>
                    <xdr:row>0</xdr:row>
                    <xdr:rowOff>95250</xdr:rowOff>
                  </from>
                  <to>
                    <xdr:col>3</xdr:col>
                    <xdr:colOff>266700</xdr:colOff>
                    <xdr:row>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7F23-7B22-4D0D-BFA7-02DB1C1ECA71}">
  <sheetPr codeName="Tabelle2"/>
  <dimension ref="A1:R48"/>
  <sheetViews>
    <sheetView showGridLines="0" zoomScaleNormal="100" workbookViewId="0">
      <pane ySplit="8" topLeftCell="A9" activePane="bottomLeft" state="frozen"/>
      <selection pane="bottomLeft"/>
    </sheetView>
  </sheetViews>
  <sheetFormatPr baseColWidth="10" defaultRowHeight="15" x14ac:dyDescent="0.25"/>
  <cols>
    <col min="1" max="1" width="2.85546875" style="5" customWidth="1"/>
    <col min="2" max="2" width="22.28515625" style="42" customWidth="1"/>
    <col min="3" max="18" width="8.42578125" style="42" customWidth="1"/>
    <col min="19" max="16384" width="11.42578125" style="42"/>
  </cols>
  <sheetData>
    <row r="1" spans="2:18" s="5" customFormat="1" ht="30.75" customHeight="1" x14ac:dyDescent="0.2">
      <c r="B1" s="41"/>
      <c r="C1" s="41"/>
      <c r="D1" s="41"/>
      <c r="E1" s="41"/>
      <c r="F1" s="41"/>
      <c r="G1" s="41"/>
      <c r="H1" s="41"/>
      <c r="I1" s="41"/>
      <c r="J1" s="41"/>
      <c r="K1" s="41"/>
      <c r="L1" s="41"/>
    </row>
    <row r="2" spans="2:18" s="5" customFormat="1" ht="13.5" customHeight="1" x14ac:dyDescent="0.25">
      <c r="B2" s="3" t="s">
        <v>65</v>
      </c>
      <c r="C2" s="4"/>
      <c r="D2" s="4"/>
      <c r="E2" s="4"/>
      <c r="F2" s="4"/>
      <c r="G2" s="4"/>
      <c r="H2" s="4"/>
      <c r="I2" s="4"/>
      <c r="J2" s="4"/>
      <c r="K2" s="4"/>
      <c r="L2" s="4"/>
    </row>
    <row r="3" spans="2:18" s="5" customFormat="1" ht="1.5" customHeight="1" x14ac:dyDescent="0.2">
      <c r="B3" s="6"/>
      <c r="C3" s="6"/>
      <c r="D3" s="7"/>
      <c r="E3" s="7"/>
      <c r="F3" s="7"/>
      <c r="G3" s="7"/>
      <c r="H3" s="7"/>
      <c r="I3" s="7"/>
      <c r="J3" s="7"/>
      <c r="K3" s="7"/>
      <c r="L3" s="7"/>
    </row>
    <row r="4" spans="2:18" ht="21.75" customHeight="1" x14ac:dyDescent="0.25">
      <c r="B4" s="192" t="s">
        <v>66</v>
      </c>
      <c r="C4" s="195" t="s">
        <v>82</v>
      </c>
      <c r="D4" s="195" t="s">
        <v>87</v>
      </c>
      <c r="E4" s="195"/>
      <c r="F4" s="195"/>
      <c r="G4" s="195"/>
      <c r="H4" s="195"/>
      <c r="I4" s="195" t="s">
        <v>83</v>
      </c>
      <c r="J4" s="195"/>
      <c r="K4" s="195"/>
      <c r="L4" s="195"/>
      <c r="M4" s="195"/>
      <c r="N4" s="200" t="s">
        <v>84</v>
      </c>
      <c r="O4" s="200"/>
      <c r="P4" s="200"/>
      <c r="Q4" s="201"/>
      <c r="R4" s="201"/>
    </row>
    <row r="5" spans="2:18" x14ac:dyDescent="0.25">
      <c r="B5" s="193"/>
      <c r="C5" s="190"/>
      <c r="D5" s="190" t="s">
        <v>85</v>
      </c>
      <c r="E5" s="190"/>
      <c r="F5" s="190"/>
      <c r="G5" s="190"/>
      <c r="H5" s="190"/>
      <c r="I5" s="190"/>
      <c r="J5" s="190"/>
      <c r="K5" s="190"/>
      <c r="L5" s="190"/>
      <c r="M5" s="190"/>
      <c r="N5" s="202" t="s">
        <v>67</v>
      </c>
      <c r="O5" s="202"/>
      <c r="P5" s="202"/>
      <c r="Q5" s="203"/>
      <c r="R5" s="203"/>
    </row>
    <row r="6" spans="2:18" x14ac:dyDescent="0.25">
      <c r="B6" s="193"/>
      <c r="C6" s="190"/>
      <c r="D6" s="187" cm="1">
        <f t="array" ref="D6">INDEX(Einstellungen!$E$3:$E$100,Einstellungen!$A$1)</f>
        <v>2023</v>
      </c>
      <c r="E6" s="189">
        <f>D6+1</f>
        <v>2024</v>
      </c>
      <c r="F6" s="189"/>
      <c r="G6" s="189">
        <f>E6+1</f>
        <v>2025</v>
      </c>
      <c r="H6" s="189"/>
      <c r="I6" s="187">
        <f>D6</f>
        <v>2023</v>
      </c>
      <c r="J6" s="189">
        <f>I6+1</f>
        <v>2024</v>
      </c>
      <c r="K6" s="189"/>
      <c r="L6" s="189">
        <f>J6+1</f>
        <v>2025</v>
      </c>
      <c r="M6" s="189"/>
      <c r="N6" s="187">
        <f>I6</f>
        <v>2023</v>
      </c>
      <c r="O6" s="189">
        <f>N6+1</f>
        <v>2024</v>
      </c>
      <c r="P6" s="189"/>
      <c r="Q6" s="189">
        <f>O6+1</f>
        <v>2025</v>
      </c>
      <c r="R6" s="197"/>
    </row>
    <row r="7" spans="2:18" ht="15" customHeight="1" x14ac:dyDescent="0.25">
      <c r="B7" s="193"/>
      <c r="C7" s="190"/>
      <c r="D7" s="187"/>
      <c r="E7" s="190" t="s">
        <v>64</v>
      </c>
      <c r="F7" s="190" t="str" cm="1">
        <f t="array" ref="F7">"Diff. zu 
" &amp; INDEX(Einstellungen!$C$2:$C$100,Einstellungen!$A$1)</f>
        <v>Diff. zu 
FG 2024</v>
      </c>
      <c r="G7" s="190" t="s">
        <v>64</v>
      </c>
      <c r="H7" s="190" t="str" cm="1">
        <f t="array" ref="H7">"Diff. zu 
" &amp; INDEX(Einstellungen!$C$2:$C$100,Einstellungen!$A$1)</f>
        <v>Diff. zu 
FG 2024</v>
      </c>
      <c r="I7" s="187"/>
      <c r="J7" s="190" t="s">
        <v>64</v>
      </c>
      <c r="K7" s="190" t="str" cm="1">
        <f t="array" ref="K7">"Diff. zu 
" &amp; INDEX(Einstellungen!$C$2:$C$100,Einstellungen!$A$1)</f>
        <v>Diff. zu 
FG 2024</v>
      </c>
      <c r="L7" s="190" t="s">
        <v>64</v>
      </c>
      <c r="M7" s="190" t="str" cm="1">
        <f t="array" ref="M7">"Diff. zu 
" &amp; INDEX(Einstellungen!$C$2:$C$100,Einstellungen!$A$1)</f>
        <v>Diff. zu 
FG 2024</v>
      </c>
      <c r="N7" s="187"/>
      <c r="O7" s="190" t="s">
        <v>64</v>
      </c>
      <c r="P7" s="190" t="str" cm="1">
        <f t="array" ref="P7">"Diff. zu 
" &amp; INDEX(Einstellungen!$C$2:$C$100,Einstellungen!$A$1)</f>
        <v>Diff. zu 
FG 2024</v>
      </c>
      <c r="Q7" s="190" t="s">
        <v>64</v>
      </c>
      <c r="R7" s="198" t="str" cm="1">
        <f t="array" ref="R7">"Diff. zu 
" &amp; INDEX(Einstellungen!$C$2:$C$100,Einstellungen!$A$1)</f>
        <v>Diff. zu 
FG 2024</v>
      </c>
    </row>
    <row r="8" spans="2:18" x14ac:dyDescent="0.25">
      <c r="B8" s="194"/>
      <c r="C8" s="191"/>
      <c r="D8" s="188"/>
      <c r="E8" s="191"/>
      <c r="F8" s="191"/>
      <c r="G8" s="191"/>
      <c r="H8" s="191"/>
      <c r="I8" s="188"/>
      <c r="J8" s="191"/>
      <c r="K8" s="191"/>
      <c r="L8" s="191"/>
      <c r="M8" s="191"/>
      <c r="N8" s="188"/>
      <c r="O8" s="191"/>
      <c r="P8" s="191"/>
      <c r="Q8" s="191"/>
      <c r="R8" s="199"/>
    </row>
    <row r="9" spans="2:18" x14ac:dyDescent="0.25">
      <c r="B9" s="144" t="s">
        <v>1</v>
      </c>
      <c r="C9" s="145">
        <v>100</v>
      </c>
      <c r="D9" s="146" cm="1">
        <f t="array" ref="D9">INDEX(Daten_EA!$A5:$CZ5,MATCH(INDEX(Einstellungen!$B$2:$B$100,Einstellungen!$A$1+1)&amp;":BIP:"&amp;D$6,Daten_EA!$A$1:$CZ$1,0))</f>
        <v>0.5</v>
      </c>
      <c r="E9" s="147" cm="1">
        <f t="array" ref="E9">INDEX(Daten_EA!$A5:$CZ5,MATCH(INDEX(Einstellungen!$B$2:$B$100,Einstellungen!$A$1+1)&amp;":BIP:"&amp;E$6,Daten_EA!$A$1:$CZ$1,0))</f>
        <v>0.7</v>
      </c>
      <c r="F9" s="148" cm="1">
        <f t="array" ref="F9">ROUND(INDEX(Daten_EA!$A5:$CZ5,MATCH(INDEX(Einstellungen!$B$2:$B$100,Einstellungen!$A$1+1)&amp;":BIP:"&amp;E$6,Daten_EA!$A$1:$CZ$1,0))-INDEX(Daten_EA!$A5:$CZ5,MATCH(INDEX(Einstellungen!$B$2:$B$100,Einstellungen!$A$1)&amp;":BIP:"&amp;E$6,Daten_EA!$A$1:$CZ$1,0)),1)</f>
        <v>-0.1</v>
      </c>
      <c r="G9" s="147" cm="1">
        <f t="array" ref="G9">INDEX(Daten_EA!$A5:$CZ5,MATCH(INDEX(Einstellungen!$B$2:$B$100,Einstellungen!$A$1+1)&amp;":BIP:"&amp;G$6,Daten_EA!$A$1:$CZ$1,0))</f>
        <v>1.3</v>
      </c>
      <c r="H9" s="33" cm="1">
        <f t="array" ref="H9">IFERROR(ROUND(INDEX(Daten_EA!$A5:$CZ5,MATCH(INDEX(Einstellungen!$B$2:$B$100,Einstellungen!$A$1+1)&amp;":BIP:"&amp;G$6,Daten_EA!$A$1:$CZ$1,0))-INDEX(Daten_EA!$A5:$CZ5,MATCH(INDEX(Einstellungen!$B$2:$B$100,Einstellungen!$A$1)&amp;":BIP:"&amp;G$6,Daten_EA!$A$1:$CZ$1,0)),1),"-   ")</f>
        <v>-0.2</v>
      </c>
      <c r="I9" s="146" cm="1">
        <f t="array" ref="I9">INDEX(Daten_EA!$A5:$CZ5,MATCH(INDEX(Einstellungen!$B$2:$B$100,Einstellungen!$A$1+1)&amp;":vpi:"&amp;I$6,Daten_EA!$A$1:$CZ$1,0))</f>
        <v>5.4</v>
      </c>
      <c r="J9" s="147" cm="1">
        <f t="array" ref="J9">INDEX(Daten_EA!$A5:$CZ5,MATCH(INDEX(Einstellungen!$B$2:$B$100,Einstellungen!$A$1+1)&amp;":VPI:"&amp;J$6,Daten_EA!$A$1:$CZ$1,0))</f>
        <v>2.4</v>
      </c>
      <c r="K9" s="148" cm="1">
        <f t="array" ref="K9">ROUND(INDEX(Daten_EA!$A5:$CZ5,MATCH(INDEX(Einstellungen!$B$2:$B$100,Einstellungen!$A$1+1)&amp;":VPI:"&amp;J$6,Daten_EA!$A$1:$CZ$1,0))-INDEX(Daten_EA!$A5:$CZ5,MATCH(INDEX(Einstellungen!$B$2:$B$100,Einstellungen!$A$1)&amp;":VPI:"&amp;J$6,Daten_EA!$A$1:$CZ$1,0)),1)</f>
        <v>0</v>
      </c>
      <c r="L9" s="147" cm="1">
        <f t="array" ref="L9">INDEX(Daten_EA!$A5:$CZ5,MATCH(INDEX(Einstellungen!$B$2:$B$100,Einstellungen!$A$1+1)&amp;":VPI:"&amp;L$6,Daten_EA!$A$1:$CZ$1,0))</f>
        <v>2.1</v>
      </c>
      <c r="M9" s="33" cm="1">
        <f t="array" ref="M9">IFERROR(ROUND(INDEX(Daten_EA!$A5:$CZ5,MATCH(INDEX(Einstellungen!$B$2:$B$100,Einstellungen!$A$1+1)&amp;":VPI:"&amp;L$6,Daten_EA!$A$1:$CZ$1,0))-INDEX(Daten_EA!$A5:$CZ5,MATCH(INDEX(Einstellungen!$B$2:$B$100,Einstellungen!$A$1)&amp;":VPI:"&amp;L$6,Daten_EA!$A$1:$CZ$1,0)),1),"-   ")</f>
        <v>0</v>
      </c>
      <c r="N9" s="146" cm="1">
        <f t="array" ref="N9">INDEX(Daten_EA!$A5:$CZ5,MATCH(INDEX(Einstellungen!$B$2:$B$100,Einstellungen!$A$1+1)&amp;":alq:"&amp;N$6,Daten_EA!$A$1:$CZ$1,0))</f>
        <v>6.6</v>
      </c>
      <c r="O9" s="147" cm="1">
        <f t="array" ref="O9">INDEX(Daten_EA!$A5:$CZ5,MATCH(INDEX(Einstellungen!$B$2:$B$100,Einstellungen!$A$1+1)&amp;":ALQ:"&amp;O$6,Daten_EA!$A$1:$CZ$1,0))</f>
        <v>6.4</v>
      </c>
      <c r="P9" s="148" cm="1">
        <f t="array" ref="P9">ROUND(INDEX(Daten_EA!$A5:$CZ5,MATCH(INDEX(Einstellungen!$B$2:$B$100,Einstellungen!$A$1+1)&amp;":ALQ:"&amp;O$6,Daten_EA!$A$1:$CZ$1,0))-INDEX(Daten_EA!$A5:$CZ5,MATCH(INDEX(Einstellungen!$B$2:$B$100,Einstellungen!$A$1)&amp;":ALQ:"&amp;O$6,Daten_EA!$A$1:$CZ$1,0)),1)</f>
        <v>-0.1</v>
      </c>
      <c r="Q9" s="147" cm="1">
        <f t="array" ref="Q9">INDEX(Daten_EA!$A5:$CZ5,MATCH(INDEX(Einstellungen!$B$2:$B$100,Einstellungen!$A$1+1)&amp;":ALQ:"&amp;Q$6,Daten_EA!$A$1:$CZ$1,0))</f>
        <v>6.3</v>
      </c>
      <c r="R9" s="33" cm="1">
        <f t="array" ref="R9">IFERROR(ROUND(INDEX(Daten_EA!$A5:$CZ5,MATCH(INDEX(Einstellungen!$B$2:$B$100,Einstellungen!$A$1+1)&amp;":ALQ:"&amp;Q$6,Daten_EA!$A$1:$CZ$1,0))-INDEX(Daten_EA!$A5:$CZ5,MATCH(INDEX(Einstellungen!$B$2:$B$100,Einstellungen!$A$1)&amp;":ALQ:"&amp;Q$6,Daten_EA!$A$1:$CZ$1,0)),1),"-   ")</f>
        <v>-0.1</v>
      </c>
    </row>
    <row r="10" spans="2:18" x14ac:dyDescent="0.25">
      <c r="B10" s="149" t="s">
        <v>68</v>
      </c>
      <c r="C10" s="150"/>
      <c r="D10" s="151"/>
      <c r="E10" s="152"/>
      <c r="F10" s="153"/>
      <c r="G10" s="153"/>
      <c r="H10" s="34"/>
      <c r="I10" s="151"/>
      <c r="J10" s="152"/>
      <c r="K10" s="153"/>
      <c r="L10" s="153"/>
      <c r="M10" s="34"/>
      <c r="N10" s="151"/>
      <c r="O10" s="152"/>
      <c r="P10" s="153"/>
      <c r="Q10" s="153"/>
      <c r="R10" s="34"/>
    </row>
    <row r="11" spans="2:18" x14ac:dyDescent="0.25">
      <c r="B11" s="154" t="s">
        <v>69</v>
      </c>
      <c r="C11" s="150" cm="1">
        <f t="array" ref="C11">INDEX(Daten_EA!$A7:$CZ7,MATCH(INDEX(Einstellungen!$B$2:$B$100,Einstellungen!$A$1+1)&amp;":Gew",Daten_EA!$A$1:$CZ$1,0))</f>
        <v>28.7</v>
      </c>
      <c r="D11" s="155" cm="1">
        <f t="array" ref="D11">INDEX(Daten_EA!$A7:$CZ7,MATCH(INDEX(Einstellungen!$B$2:$B$100,Einstellungen!$A$1+1)&amp;":BIP:"&amp;D$6,Daten_EA!$A$1:$CZ$1,0))</f>
        <v>-0.1</v>
      </c>
      <c r="E11" s="156" cm="1">
        <f t="array" ref="E11">INDEX(Daten_EA!$A7:$CZ7,MATCH(INDEX(Einstellungen!$B$2:$B$100,Einstellungen!$A$1+1)&amp;":BIP:"&amp;E$6,Daten_EA!$A$1:$CZ$1,0))</f>
        <v>-0.1</v>
      </c>
      <c r="F11" s="153" cm="1">
        <f t="array" ref="F11">ROUND(INDEX(Daten_EA!$A7:$CZ7,MATCH(INDEX(Einstellungen!$B$2:$B$100,Einstellungen!$A$1+1)&amp;":BIP:"&amp;E$6,Daten_EA!$A$1:$CZ$1,0))-INDEX(Daten_EA!$A7:$CZ7,MATCH(INDEX(Einstellungen!$B$2:$B$100,Einstellungen!$A$1)&amp;":BIP:"&amp;E$6,Daten_EA!$A$1:$CZ$1,0)),1)</f>
        <v>-0.3</v>
      </c>
      <c r="G11" s="156" cm="1">
        <f t="array" ref="G11">INDEX(Daten_EA!$A7:$CZ7,MATCH(INDEX(Einstellungen!$B$2:$B$100,Einstellungen!$A$1+1)&amp;":BIP:"&amp;G$6,Daten_EA!$A$1:$CZ$1,0))</f>
        <v>0.6</v>
      </c>
      <c r="H11" s="34" cm="1">
        <f t="array" ref="H11">IFERROR(ROUND(INDEX(Daten_EA!$A7:$CZ7,MATCH(INDEX(Einstellungen!$B$2:$B$100,Einstellungen!$A$1+1)&amp;":BIP:"&amp;G$6,Daten_EA!$A$1:$CZ$1,0))-INDEX(Daten_EA!$A7:$CZ7,MATCH(INDEX(Einstellungen!$B$2:$B$100,Einstellungen!$A$1)&amp;":BIP:"&amp;G$6,Daten_EA!$A$1:$CZ$1,0)),1),"-   ")</f>
        <v>-0.5</v>
      </c>
      <c r="I11" s="155" cm="1">
        <f t="array" ref="I11">INDEX(Daten_EA!$A7:$CZ7,MATCH(INDEX(Einstellungen!$B$2:$B$100,Einstellungen!$A$1+1)&amp;":vpi:"&amp;I$6,Daten_EA!$A$1:$CZ$1,0))</f>
        <v>6</v>
      </c>
      <c r="J11" s="156" cm="1">
        <f t="array" ref="J11">INDEX(Daten_EA!$A7:$CZ7,MATCH(INDEX(Einstellungen!$B$2:$B$100,Einstellungen!$A$1+1)&amp;":VPI:"&amp;J$6,Daten_EA!$A$1:$CZ$1,0))</f>
        <v>2.4</v>
      </c>
      <c r="K11" s="153" cm="1">
        <f t="array" ref="K11">ROUND(INDEX(Daten_EA!$A7:$CZ7,MATCH(INDEX(Einstellungen!$B$2:$B$100,Einstellungen!$A$1+1)&amp;":VPI:"&amp;J$6,Daten_EA!$A$1:$CZ$1,0))-INDEX(Daten_EA!$A7:$CZ7,MATCH(INDEX(Einstellungen!$B$2:$B$100,Einstellungen!$A$1)&amp;":VPI:"&amp;J$6,Daten_EA!$A$1:$CZ$1,0)),1)</f>
        <v>0</v>
      </c>
      <c r="L11" s="156" cm="1">
        <f t="array" ref="L11">INDEX(Daten_EA!$A7:$CZ7,MATCH(INDEX(Einstellungen!$B$2:$B$100,Einstellungen!$A$1+1)&amp;":VPI:"&amp;L$6,Daten_EA!$A$1:$CZ$1,0))</f>
        <v>2.1</v>
      </c>
      <c r="M11" s="34" cm="1">
        <f t="array" ref="M11">IFERROR(ROUND(INDEX(Daten_EA!$A7:$CZ7,MATCH(INDEX(Einstellungen!$B$2:$B$100,Einstellungen!$A$1+1)&amp;":VPI:"&amp;L$6,Daten_EA!$A$1:$CZ$1,0))-INDEX(Daten_EA!$A7:$CZ7,MATCH(INDEX(Einstellungen!$B$2:$B$100,Einstellungen!$A$1)&amp;":VPI:"&amp;L$6,Daten_EA!$A$1:$CZ$1,0)),1),"-   ")</f>
        <v>0</v>
      </c>
      <c r="N11" s="155" cm="1">
        <f t="array" ref="N11">INDEX(Daten_EA!$A7:$CZ7,MATCH(INDEX(Einstellungen!$B$2:$B$100,Einstellungen!$A$1+1)&amp;":alq:"&amp;N$6,Daten_EA!$A$1:$CZ$1,0))</f>
        <v>3</v>
      </c>
      <c r="O11" s="156" cm="1">
        <f t="array" ref="O11">INDEX(Daten_EA!$A7:$CZ7,MATCH(INDEX(Einstellungen!$B$2:$B$100,Einstellungen!$A$1+1)&amp;":ALQ:"&amp;O$6,Daten_EA!$A$1:$CZ$1,0))</f>
        <v>3.4</v>
      </c>
      <c r="P11" s="153" cm="1">
        <f t="array" ref="P11">ROUND(INDEX(Daten_EA!$A7:$CZ7,MATCH(INDEX(Einstellungen!$B$2:$B$100,Einstellungen!$A$1+1)&amp;":ALQ:"&amp;O$6,Daten_EA!$A$1:$CZ$1,0))-INDEX(Daten_EA!$A7:$CZ7,MATCH(INDEX(Einstellungen!$B$2:$B$100,Einstellungen!$A$1)&amp;":ALQ:"&amp;O$6,Daten_EA!$A$1:$CZ$1,0)),1)</f>
        <v>0.1</v>
      </c>
      <c r="Q11" s="156" cm="1">
        <f t="array" ref="Q11">INDEX(Daten_EA!$A7:$CZ7,MATCH(INDEX(Einstellungen!$B$2:$B$100,Einstellungen!$A$1+1)&amp;":ALQ:"&amp;Q$6,Daten_EA!$A$1:$CZ$1,0))</f>
        <v>3.5</v>
      </c>
      <c r="R11" s="34" cm="1">
        <f t="array" ref="R11">IFERROR(ROUND(INDEX(Daten_EA!$A7:$CZ7,MATCH(INDEX(Einstellungen!$B$2:$B$100,Einstellungen!$A$1+1)&amp;":ALQ:"&amp;Q$6,Daten_EA!$A$1:$CZ$1,0))-INDEX(Daten_EA!$A7:$CZ7,MATCH(INDEX(Einstellungen!$B$2:$B$100,Einstellungen!$A$1)&amp;":ALQ:"&amp;Q$6,Daten_EA!$A$1:$CZ$1,0)),1),"-   ")</f>
        <v>0.3</v>
      </c>
    </row>
    <row r="12" spans="2:18" x14ac:dyDescent="0.25">
      <c r="B12" s="154" t="s">
        <v>70</v>
      </c>
      <c r="C12" s="150" cm="1">
        <f t="array" ref="C12">INDEX(Daten_EA!$A8:$CZ8,MATCH(INDEX(Einstellungen!$B$2:$B$100,Einstellungen!$A$1+1)&amp;":Gew",Daten_EA!$A$1:$CZ$1,0))</f>
        <v>19.399999999999999</v>
      </c>
      <c r="D12" s="155" cm="1">
        <f t="array" ref="D12">INDEX(Daten_EA!$A8:$CZ8,MATCH(INDEX(Einstellungen!$B$2:$B$100,Einstellungen!$A$1+1)&amp;":BIP:"&amp;D$6,Daten_EA!$A$1:$CZ$1,0))</f>
        <v>1.1000000000000001</v>
      </c>
      <c r="E12" s="156" cm="1">
        <f t="array" ref="E12">INDEX(Daten_EA!$A8:$CZ8,MATCH(INDEX(Einstellungen!$B$2:$B$100,Einstellungen!$A$1+1)&amp;":BIP:"&amp;E$6,Daten_EA!$A$1:$CZ$1,0))</f>
        <v>1.2</v>
      </c>
      <c r="F12" s="153" cm="1">
        <f t="array" ref="F12">ROUND(INDEX(Daten_EA!$A8:$CZ8,MATCH(INDEX(Einstellungen!$B$2:$B$100,Einstellungen!$A$1+1)&amp;":BIP:"&amp;E$6,Daten_EA!$A$1:$CZ$1,0))-INDEX(Daten_EA!$A8:$CZ8,MATCH(INDEX(Einstellungen!$B$2:$B$100,Einstellungen!$A$1)&amp;":BIP:"&amp;E$6,Daten_EA!$A$1:$CZ$1,0)),1)</f>
        <v>0.4</v>
      </c>
      <c r="G12" s="156" cm="1">
        <f t="array" ref="G12">INDEX(Daten_EA!$A8:$CZ8,MATCH(INDEX(Einstellungen!$B$2:$B$100,Einstellungen!$A$1+1)&amp;":BIP:"&amp;G$6,Daten_EA!$A$1:$CZ$1,0))</f>
        <v>1.1000000000000001</v>
      </c>
      <c r="H12" s="34" cm="1">
        <f t="array" ref="H12">IFERROR(ROUND(INDEX(Daten_EA!$A8:$CZ8,MATCH(INDEX(Einstellungen!$B$2:$B$100,Einstellungen!$A$1+1)&amp;":BIP:"&amp;G$6,Daten_EA!$A$1:$CZ$1,0))-INDEX(Daten_EA!$A8:$CZ8,MATCH(INDEX(Einstellungen!$B$2:$B$100,Einstellungen!$A$1)&amp;":BIP:"&amp;G$6,Daten_EA!$A$1:$CZ$1,0)),1),"-   ")</f>
        <v>-0.3</v>
      </c>
      <c r="I12" s="155" cm="1">
        <f t="array" ref="I12">INDEX(Daten_EA!$A8:$CZ8,MATCH(INDEX(Einstellungen!$B$2:$B$100,Einstellungen!$A$1+1)&amp;":vpi:"&amp;I$6,Daten_EA!$A$1:$CZ$1,0))</f>
        <v>5.7</v>
      </c>
      <c r="J12" s="156" cm="1">
        <f t="array" ref="J12">INDEX(Daten_EA!$A8:$CZ8,MATCH(INDEX(Einstellungen!$B$2:$B$100,Einstellungen!$A$1+1)&amp;":VPI:"&amp;J$6,Daten_EA!$A$1:$CZ$1,0))</f>
        <v>2.4</v>
      </c>
      <c r="K12" s="153" cm="1">
        <f t="array" ref="K12">ROUND(INDEX(Daten_EA!$A8:$CZ8,MATCH(INDEX(Einstellungen!$B$2:$B$100,Einstellungen!$A$1+1)&amp;":VPI:"&amp;J$6,Daten_EA!$A$1:$CZ$1,0))-INDEX(Daten_EA!$A8:$CZ8,MATCH(INDEX(Einstellungen!$B$2:$B$100,Einstellungen!$A$1)&amp;":VPI:"&amp;J$6,Daten_EA!$A$1:$CZ$1,0)),1)</f>
        <v>0</v>
      </c>
      <c r="L12" s="156" cm="1">
        <f t="array" ref="L12">INDEX(Daten_EA!$A8:$CZ8,MATCH(INDEX(Einstellungen!$B$2:$B$100,Einstellungen!$A$1+1)&amp;":VPI:"&amp;L$6,Daten_EA!$A$1:$CZ$1,0))</f>
        <v>1.7</v>
      </c>
      <c r="M12" s="34" cm="1">
        <f t="array" ref="M12">IFERROR(ROUND(INDEX(Daten_EA!$A8:$CZ8,MATCH(INDEX(Einstellungen!$B$2:$B$100,Einstellungen!$A$1+1)&amp;":VPI:"&amp;L$6,Daten_EA!$A$1:$CZ$1,0))-INDEX(Daten_EA!$A8:$CZ8,MATCH(INDEX(Einstellungen!$B$2:$B$100,Einstellungen!$A$1)&amp;":VPI:"&amp;L$6,Daten_EA!$A$1:$CZ$1,0)),1),"-   ")</f>
        <v>-0.2</v>
      </c>
      <c r="N12" s="155" cm="1">
        <f t="array" ref="N12">INDEX(Daten_EA!$A8:$CZ8,MATCH(INDEX(Einstellungen!$B$2:$B$100,Einstellungen!$A$1+1)&amp;":alq:"&amp;N$6,Daten_EA!$A$1:$CZ$1,0))</f>
        <v>7.3</v>
      </c>
      <c r="O12" s="156" cm="1">
        <f t="array" ref="O12">INDEX(Daten_EA!$A8:$CZ8,MATCH(INDEX(Einstellungen!$B$2:$B$100,Einstellungen!$A$1+1)&amp;":ALQ:"&amp;O$6,Daten_EA!$A$1:$CZ$1,0))</f>
        <v>7.5</v>
      </c>
      <c r="P12" s="153" cm="1">
        <f t="array" ref="P12">ROUND(INDEX(Daten_EA!$A8:$CZ8,MATCH(INDEX(Einstellungen!$B$2:$B$100,Einstellungen!$A$1+1)&amp;":ALQ:"&amp;O$6,Daten_EA!$A$1:$CZ$1,0))-INDEX(Daten_EA!$A8:$CZ8,MATCH(INDEX(Einstellungen!$B$2:$B$100,Einstellungen!$A$1)&amp;":ALQ:"&amp;O$6,Daten_EA!$A$1:$CZ$1,0)),1)</f>
        <v>-0.1</v>
      </c>
      <c r="Q12" s="156" cm="1">
        <f t="array" ref="Q12">INDEX(Daten_EA!$A8:$CZ8,MATCH(INDEX(Einstellungen!$B$2:$B$100,Einstellungen!$A$1+1)&amp;":ALQ:"&amp;Q$6,Daten_EA!$A$1:$CZ$1,0))</f>
        <v>7.4</v>
      </c>
      <c r="R12" s="34" cm="1">
        <f t="array" ref="R12">IFERROR(ROUND(INDEX(Daten_EA!$A8:$CZ8,MATCH(INDEX(Einstellungen!$B$2:$B$100,Einstellungen!$A$1+1)&amp;":ALQ:"&amp;Q$6,Daten_EA!$A$1:$CZ$1,0))-INDEX(Daten_EA!$A8:$CZ8,MATCH(INDEX(Einstellungen!$B$2:$B$100,Einstellungen!$A$1)&amp;":ALQ:"&amp;Q$6,Daten_EA!$A$1:$CZ$1,0)),1),"-   ")</f>
        <v>-0.1</v>
      </c>
    </row>
    <row r="13" spans="2:18" x14ac:dyDescent="0.25">
      <c r="B13" s="154" t="s">
        <v>71</v>
      </c>
      <c r="C13" s="150" cm="1">
        <f t="array" ref="C13">INDEX(Daten_EA!$A9:$CZ9,MATCH(INDEX(Einstellungen!$B$2:$B$100,Einstellungen!$A$1+1)&amp;":Gew",Daten_EA!$A$1:$CZ$1,0))</f>
        <v>14.6</v>
      </c>
      <c r="D13" s="155" cm="1">
        <f t="array" ref="D13">INDEX(Daten_EA!$A9:$CZ9,MATCH(INDEX(Einstellungen!$B$2:$B$100,Einstellungen!$A$1+1)&amp;":BIP:"&amp;D$6,Daten_EA!$A$1:$CZ$1,0))</f>
        <v>0.8</v>
      </c>
      <c r="E13" s="156" cm="1">
        <f t="array" ref="E13">INDEX(Daten_EA!$A9:$CZ9,MATCH(INDEX(Einstellungen!$B$2:$B$100,Einstellungen!$A$1+1)&amp;":BIP:"&amp;E$6,Daten_EA!$A$1:$CZ$1,0))</f>
        <v>0.5</v>
      </c>
      <c r="F13" s="153" cm="1">
        <f t="array" ref="F13">ROUND(INDEX(Daten_EA!$A9:$CZ9,MATCH(INDEX(Einstellungen!$B$2:$B$100,Einstellungen!$A$1+1)&amp;":BIP:"&amp;E$6,Daten_EA!$A$1:$CZ$1,0))-INDEX(Daten_EA!$A9:$CZ9,MATCH(INDEX(Einstellungen!$B$2:$B$100,Einstellungen!$A$1)&amp;":BIP:"&amp;E$6,Daten_EA!$A$1:$CZ$1,0)),1)</f>
        <v>-0.2</v>
      </c>
      <c r="G13" s="156" cm="1">
        <f t="array" ref="G13">INDEX(Daten_EA!$A9:$CZ9,MATCH(INDEX(Einstellungen!$B$2:$B$100,Einstellungen!$A$1+1)&amp;":BIP:"&amp;G$6,Daten_EA!$A$1:$CZ$1,0))</f>
        <v>0.7</v>
      </c>
      <c r="H13" s="34" cm="1">
        <f t="array" ref="H13">IFERROR(ROUND(INDEX(Daten_EA!$A9:$CZ9,MATCH(INDEX(Einstellungen!$B$2:$B$100,Einstellungen!$A$1+1)&amp;":BIP:"&amp;G$6,Daten_EA!$A$1:$CZ$1,0))-INDEX(Daten_EA!$A9:$CZ9,MATCH(INDEX(Einstellungen!$B$2:$B$100,Einstellungen!$A$1)&amp;":BIP:"&amp;G$6,Daten_EA!$A$1:$CZ$1,0)),1),"-   ")</f>
        <v>-0.3</v>
      </c>
      <c r="I13" s="155" cm="1">
        <f t="array" ref="I13">INDEX(Daten_EA!$A9:$CZ9,MATCH(INDEX(Einstellungen!$B$2:$B$100,Einstellungen!$A$1+1)&amp;":vpi:"&amp;I$6,Daten_EA!$A$1:$CZ$1,0))</f>
        <v>5.9</v>
      </c>
      <c r="J13" s="156" cm="1">
        <f t="array" ref="J13">INDEX(Daten_EA!$A9:$CZ9,MATCH(INDEX(Einstellungen!$B$2:$B$100,Einstellungen!$A$1+1)&amp;":VPI:"&amp;J$6,Daten_EA!$A$1:$CZ$1,0))</f>
        <v>1.3</v>
      </c>
      <c r="K13" s="153" cm="1">
        <f t="array" ref="K13">ROUND(INDEX(Daten_EA!$A9:$CZ9,MATCH(INDEX(Einstellungen!$B$2:$B$100,Einstellungen!$A$1+1)&amp;":VPI:"&amp;J$6,Daten_EA!$A$1:$CZ$1,0))-INDEX(Daten_EA!$A9:$CZ9,MATCH(INDEX(Einstellungen!$B$2:$B$100,Einstellungen!$A$1)&amp;":VPI:"&amp;J$6,Daten_EA!$A$1:$CZ$1,0)),1)</f>
        <v>-0.2</v>
      </c>
      <c r="L13" s="156" cm="1">
        <f t="array" ref="L13">INDEX(Daten_EA!$A9:$CZ9,MATCH(INDEX(Einstellungen!$B$2:$B$100,Einstellungen!$A$1+1)&amp;":VPI:"&amp;L$6,Daten_EA!$A$1:$CZ$1,0))</f>
        <v>2.2000000000000002</v>
      </c>
      <c r="M13" s="34" cm="1">
        <f t="array" ref="M13">IFERROR(ROUND(INDEX(Daten_EA!$A9:$CZ9,MATCH(INDEX(Einstellungen!$B$2:$B$100,Einstellungen!$A$1+1)&amp;":VPI:"&amp;L$6,Daten_EA!$A$1:$CZ$1,0))-INDEX(Daten_EA!$A9:$CZ9,MATCH(INDEX(Einstellungen!$B$2:$B$100,Einstellungen!$A$1)&amp;":VPI:"&amp;L$6,Daten_EA!$A$1:$CZ$1,0)),1),"-   ")</f>
        <v>0.4</v>
      </c>
      <c r="N13" s="155" cm="1">
        <f t="array" ref="N13">INDEX(Daten_EA!$A9:$CZ9,MATCH(INDEX(Einstellungen!$B$2:$B$100,Einstellungen!$A$1+1)&amp;":alq:"&amp;N$6,Daten_EA!$A$1:$CZ$1,0))</f>
        <v>7.7</v>
      </c>
      <c r="O13" s="156" cm="1">
        <f t="array" ref="O13">INDEX(Daten_EA!$A9:$CZ9,MATCH(INDEX(Einstellungen!$B$2:$B$100,Einstellungen!$A$1+1)&amp;":ALQ:"&amp;O$6,Daten_EA!$A$1:$CZ$1,0))</f>
        <v>6.5</v>
      </c>
      <c r="P13" s="153" cm="1">
        <f t="array" ref="P13">ROUND(INDEX(Daten_EA!$A9:$CZ9,MATCH(INDEX(Einstellungen!$B$2:$B$100,Einstellungen!$A$1+1)&amp;":ALQ:"&amp;O$6,Daten_EA!$A$1:$CZ$1,0))-INDEX(Daten_EA!$A9:$CZ9,MATCH(INDEX(Einstellungen!$B$2:$B$100,Einstellungen!$A$1)&amp;":ALQ:"&amp;O$6,Daten_EA!$A$1:$CZ$1,0)),1)</f>
        <v>-0.8</v>
      </c>
      <c r="Q13" s="156" cm="1">
        <f t="array" ref="Q13">INDEX(Daten_EA!$A9:$CZ9,MATCH(INDEX(Einstellungen!$B$2:$B$100,Einstellungen!$A$1+1)&amp;":ALQ:"&amp;Q$6,Daten_EA!$A$1:$CZ$1,0))</f>
        <v>6.3</v>
      </c>
      <c r="R13" s="34" cm="1">
        <f t="array" ref="R13">IFERROR(ROUND(INDEX(Daten_EA!$A9:$CZ9,MATCH(INDEX(Einstellungen!$B$2:$B$100,Einstellungen!$A$1+1)&amp;":ALQ:"&amp;Q$6,Daten_EA!$A$1:$CZ$1,0))-INDEX(Daten_EA!$A9:$CZ9,MATCH(INDEX(Einstellungen!$B$2:$B$100,Einstellungen!$A$1)&amp;":ALQ:"&amp;Q$6,Daten_EA!$A$1:$CZ$1,0)),1),"-   ")</f>
        <v>-1</v>
      </c>
    </row>
    <row r="14" spans="2:18" x14ac:dyDescent="0.25">
      <c r="B14" s="154" t="s">
        <v>72</v>
      </c>
      <c r="C14" s="150" cm="1">
        <f t="array" ref="C14">INDEX(Daten_EA!$A10:$CZ10,MATCH(INDEX(Einstellungen!$B$2:$B$100,Einstellungen!$A$1+1)&amp;":Gew",Daten_EA!$A$1:$CZ$1,0))</f>
        <v>10.3</v>
      </c>
      <c r="D14" s="155" cm="1">
        <f t="array" ref="D14">INDEX(Daten_EA!$A10:$CZ10,MATCH(INDEX(Einstellungen!$B$2:$B$100,Einstellungen!$A$1+1)&amp;":BIP:"&amp;D$6,Daten_EA!$A$1:$CZ$1,0))</f>
        <v>2.7</v>
      </c>
      <c r="E14" s="156" cm="1">
        <f t="array" ref="E14">INDEX(Daten_EA!$A10:$CZ10,MATCH(INDEX(Einstellungen!$B$2:$B$100,Einstellungen!$A$1+1)&amp;":BIP:"&amp;E$6,Daten_EA!$A$1:$CZ$1,0))</f>
        <v>3</v>
      </c>
      <c r="F14" s="153" cm="1">
        <f t="array" ref="F14">ROUND(INDEX(Daten_EA!$A10:$CZ10,MATCH(INDEX(Einstellungen!$B$2:$B$100,Einstellungen!$A$1+1)&amp;":BIP:"&amp;E$6,Daten_EA!$A$1:$CZ$1,0))-INDEX(Daten_EA!$A10:$CZ10,MATCH(INDEX(Einstellungen!$B$2:$B$100,Einstellungen!$A$1)&amp;":BIP:"&amp;E$6,Daten_EA!$A$1:$CZ$1,0)),1)</f>
        <v>0.7</v>
      </c>
      <c r="G14" s="156" cm="1">
        <f t="array" ref="G14">INDEX(Daten_EA!$A10:$CZ10,MATCH(INDEX(Einstellungen!$B$2:$B$100,Einstellungen!$A$1+1)&amp;":BIP:"&amp;G$6,Daten_EA!$A$1:$CZ$1,0))</f>
        <v>2.4</v>
      </c>
      <c r="H14" s="34" cm="1">
        <f t="array" ref="H14">IFERROR(ROUND(INDEX(Daten_EA!$A10:$CZ10,MATCH(INDEX(Einstellungen!$B$2:$B$100,Einstellungen!$A$1+1)&amp;":BIP:"&amp;G$6,Daten_EA!$A$1:$CZ$1,0))-INDEX(Daten_EA!$A10:$CZ10,MATCH(INDEX(Einstellungen!$B$2:$B$100,Einstellungen!$A$1)&amp;":BIP:"&amp;G$6,Daten_EA!$A$1:$CZ$1,0)),1),"-   ")</f>
        <v>0.4</v>
      </c>
      <c r="I14" s="155" cm="1">
        <f t="array" ref="I14">INDEX(Daten_EA!$A10:$CZ10,MATCH(INDEX(Einstellungen!$B$2:$B$100,Einstellungen!$A$1+1)&amp;":vpi:"&amp;I$6,Daten_EA!$A$1:$CZ$1,0))</f>
        <v>3.4</v>
      </c>
      <c r="J14" s="156" cm="1">
        <f t="array" ref="J14">INDEX(Daten_EA!$A10:$CZ10,MATCH(INDEX(Einstellungen!$B$2:$B$100,Einstellungen!$A$1+1)&amp;":VPI:"&amp;J$6,Daten_EA!$A$1:$CZ$1,0))</f>
        <v>2.8</v>
      </c>
      <c r="K14" s="153" cm="1">
        <f t="array" ref="K14">ROUND(INDEX(Daten_EA!$A10:$CZ10,MATCH(INDEX(Einstellungen!$B$2:$B$100,Einstellungen!$A$1+1)&amp;":VPI:"&amp;J$6,Daten_EA!$A$1:$CZ$1,0))-INDEX(Daten_EA!$A10:$CZ10,MATCH(INDEX(Einstellungen!$B$2:$B$100,Einstellungen!$A$1)&amp;":VPI:"&amp;J$6,Daten_EA!$A$1:$CZ$1,0)),1)</f>
        <v>-0.4</v>
      </c>
      <c r="L14" s="156" cm="1">
        <f t="array" ref="L14">INDEX(Daten_EA!$A10:$CZ10,MATCH(INDEX(Einstellungen!$B$2:$B$100,Einstellungen!$A$1+1)&amp;":VPI:"&amp;L$6,Daten_EA!$A$1:$CZ$1,0))</f>
        <v>2</v>
      </c>
      <c r="M14" s="34" cm="1">
        <f t="array" ref="M14">IFERROR(ROUND(INDEX(Daten_EA!$A10:$CZ10,MATCH(INDEX(Einstellungen!$B$2:$B$100,Einstellungen!$A$1+1)&amp;":VPI:"&amp;L$6,Daten_EA!$A$1:$CZ$1,0))-INDEX(Daten_EA!$A10:$CZ10,MATCH(INDEX(Einstellungen!$B$2:$B$100,Einstellungen!$A$1)&amp;":VPI:"&amp;L$6,Daten_EA!$A$1:$CZ$1,0)),1),"-   ")</f>
        <v>-0.4</v>
      </c>
      <c r="N14" s="155" cm="1">
        <f t="array" ref="N14">INDEX(Daten_EA!$A10:$CZ10,MATCH(INDEX(Einstellungen!$B$2:$B$100,Einstellungen!$A$1+1)&amp;":alq:"&amp;N$6,Daten_EA!$A$1:$CZ$1,0))</f>
        <v>12.2</v>
      </c>
      <c r="O14" s="156" cm="1">
        <f t="array" ref="O14">INDEX(Daten_EA!$A10:$CZ10,MATCH(INDEX(Einstellungen!$B$2:$B$100,Einstellungen!$A$1+1)&amp;":ALQ:"&amp;O$6,Daten_EA!$A$1:$CZ$1,0))</f>
        <v>11.5</v>
      </c>
      <c r="P14" s="153" cm="1">
        <f t="array" ref="P14">ROUND(INDEX(Daten_EA!$A10:$CZ10,MATCH(INDEX(Einstellungen!$B$2:$B$100,Einstellungen!$A$1+1)&amp;":ALQ:"&amp;O$6,Daten_EA!$A$1:$CZ$1,0))-INDEX(Daten_EA!$A10:$CZ10,MATCH(INDEX(Einstellungen!$B$2:$B$100,Einstellungen!$A$1)&amp;":ALQ:"&amp;O$6,Daten_EA!$A$1:$CZ$1,0)),1)</f>
        <v>-0.2</v>
      </c>
      <c r="Q14" s="156" cm="1">
        <f t="array" ref="Q14">INDEX(Daten_EA!$A10:$CZ10,MATCH(INDEX(Einstellungen!$B$2:$B$100,Einstellungen!$A$1+1)&amp;":ALQ:"&amp;Q$6,Daten_EA!$A$1:$CZ$1,0))</f>
        <v>11.1</v>
      </c>
      <c r="R14" s="34" cm="1">
        <f t="array" ref="R14">IFERROR(ROUND(INDEX(Daten_EA!$A10:$CZ10,MATCH(INDEX(Einstellungen!$B$2:$B$100,Einstellungen!$A$1+1)&amp;":ALQ:"&amp;Q$6,Daten_EA!$A$1:$CZ$1,0))-INDEX(Daten_EA!$A10:$CZ10,MATCH(INDEX(Einstellungen!$B$2:$B$100,Einstellungen!$A$1)&amp;":ALQ:"&amp;Q$6,Daten_EA!$A$1:$CZ$1,0)),1),"-   ")</f>
        <v>-0.3</v>
      </c>
    </row>
    <row r="15" spans="2:18" x14ac:dyDescent="0.25">
      <c r="B15" s="154" t="s">
        <v>73</v>
      </c>
      <c r="C15" s="150" cm="1">
        <f t="array" ref="C15">INDEX(Daten_EA!$A11:$CZ11,MATCH(INDEX(Einstellungen!$B$2:$B$100,Einstellungen!$A$1+1)&amp;":Gew",Daten_EA!$A$1:$CZ$1,0))</f>
        <v>7.3</v>
      </c>
      <c r="D15" s="155" cm="1">
        <f t="array" ref="D15">INDEX(Daten_EA!$A11:$CZ11,MATCH(INDEX(Einstellungen!$B$2:$B$100,Einstellungen!$A$1+1)&amp;":BIP:"&amp;D$6,Daten_EA!$A$1:$CZ$1,0))</f>
        <v>0.1</v>
      </c>
      <c r="E15" s="156" cm="1">
        <f t="array" ref="E15">INDEX(Daten_EA!$A11:$CZ11,MATCH(INDEX(Einstellungen!$B$2:$B$100,Einstellungen!$A$1+1)&amp;":BIP:"&amp;E$6,Daten_EA!$A$1:$CZ$1,0))</f>
        <v>0.6</v>
      </c>
      <c r="F15" s="153" cm="1">
        <f t="array" ref="F15">ROUND(INDEX(Daten_EA!$A11:$CZ11,MATCH(INDEX(Einstellungen!$B$2:$B$100,Einstellungen!$A$1+1)&amp;":BIP:"&amp;E$6,Daten_EA!$A$1:$CZ$1,0))-INDEX(Daten_EA!$A11:$CZ11,MATCH(INDEX(Einstellungen!$B$2:$B$100,Einstellungen!$A$1)&amp;":BIP:"&amp;E$6,Daten_EA!$A$1:$CZ$1,0)),1)</f>
        <v>-0.2</v>
      </c>
      <c r="G15" s="156" cm="1">
        <f t="array" ref="G15">INDEX(Daten_EA!$A11:$CZ11,MATCH(INDEX(Einstellungen!$B$2:$B$100,Einstellungen!$A$1+1)&amp;":BIP:"&amp;G$6,Daten_EA!$A$1:$CZ$1,0))</f>
        <v>1.7</v>
      </c>
      <c r="H15" s="34" cm="1">
        <f t="array" ref="H15">IFERROR(ROUND(INDEX(Daten_EA!$A11:$CZ11,MATCH(INDEX(Einstellungen!$B$2:$B$100,Einstellungen!$A$1+1)&amp;":BIP:"&amp;G$6,Daten_EA!$A$1:$CZ$1,0))-INDEX(Daten_EA!$A11:$CZ11,MATCH(INDEX(Einstellungen!$B$2:$B$100,Einstellungen!$A$1)&amp;":BIP:"&amp;G$6,Daten_EA!$A$1:$CZ$1,0)),1),"-   ")</f>
        <v>0.2</v>
      </c>
      <c r="I15" s="155" cm="1">
        <f t="array" ref="I15">INDEX(Daten_EA!$A11:$CZ11,MATCH(INDEX(Einstellungen!$B$2:$B$100,Einstellungen!$A$1+1)&amp;":vpi:"&amp;I$6,Daten_EA!$A$1:$CZ$1,0))</f>
        <v>4.0999999999999996</v>
      </c>
      <c r="J15" s="156" cm="1">
        <f t="array" ref="J15">INDEX(Daten_EA!$A11:$CZ11,MATCH(INDEX(Einstellungen!$B$2:$B$100,Einstellungen!$A$1+1)&amp;":VPI:"&amp;J$6,Daten_EA!$A$1:$CZ$1,0))</f>
        <v>3.4</v>
      </c>
      <c r="K15" s="153" cm="1">
        <f t="array" ref="K15">ROUND(INDEX(Daten_EA!$A11:$CZ11,MATCH(INDEX(Einstellungen!$B$2:$B$100,Einstellungen!$A$1+1)&amp;":VPI:"&amp;J$6,Daten_EA!$A$1:$CZ$1,0))-INDEX(Daten_EA!$A11:$CZ11,MATCH(INDEX(Einstellungen!$B$2:$B$100,Einstellungen!$A$1)&amp;":VPI:"&amp;J$6,Daten_EA!$A$1:$CZ$1,0)),1)</f>
        <v>0.6</v>
      </c>
      <c r="L15" s="156" cm="1">
        <f t="array" ref="L15">INDEX(Daten_EA!$A11:$CZ11,MATCH(INDEX(Einstellungen!$B$2:$B$100,Einstellungen!$A$1+1)&amp;":VPI:"&amp;L$6,Daten_EA!$A$1:$CZ$1,0))</f>
        <v>2.6</v>
      </c>
      <c r="M15" s="34" cm="1">
        <f t="array" ref="M15">IFERROR(ROUND(INDEX(Daten_EA!$A11:$CZ11,MATCH(INDEX(Einstellungen!$B$2:$B$100,Einstellungen!$A$1+1)&amp;":VPI:"&amp;L$6,Daten_EA!$A$1:$CZ$1,0))-INDEX(Daten_EA!$A11:$CZ11,MATCH(INDEX(Einstellungen!$B$2:$B$100,Einstellungen!$A$1)&amp;":VPI:"&amp;L$6,Daten_EA!$A$1:$CZ$1,0)),1),"-   ")</f>
        <v>0.4</v>
      </c>
      <c r="N15" s="155" cm="1">
        <f t="array" ref="N15">INDEX(Daten_EA!$A11:$CZ11,MATCH(INDEX(Einstellungen!$B$2:$B$100,Einstellungen!$A$1+1)&amp;":alq:"&amp;N$6,Daten_EA!$A$1:$CZ$1,0))</f>
        <v>3.5</v>
      </c>
      <c r="O15" s="156" cm="1">
        <f t="array" ref="O15">INDEX(Daten_EA!$A11:$CZ11,MATCH(INDEX(Einstellungen!$B$2:$B$100,Einstellungen!$A$1+1)&amp;":ALQ:"&amp;O$6,Daten_EA!$A$1:$CZ$1,0))</f>
        <v>3.7</v>
      </c>
      <c r="P15" s="153" cm="1">
        <f t="array" ref="P15">ROUND(INDEX(Daten_EA!$A11:$CZ11,MATCH(INDEX(Einstellungen!$B$2:$B$100,Einstellungen!$A$1+1)&amp;":ALQ:"&amp;O$6,Daten_EA!$A$1:$CZ$1,0))-INDEX(Daten_EA!$A11:$CZ11,MATCH(INDEX(Einstellungen!$B$2:$B$100,Einstellungen!$A$1)&amp;":ALQ:"&amp;O$6,Daten_EA!$A$1:$CZ$1,0)),1)</f>
        <v>0</v>
      </c>
      <c r="Q15" s="156" cm="1">
        <f t="array" ref="Q15">INDEX(Daten_EA!$A11:$CZ11,MATCH(INDEX(Einstellungen!$B$2:$B$100,Einstellungen!$A$1+1)&amp;":ALQ:"&amp;Q$6,Daten_EA!$A$1:$CZ$1,0))</f>
        <v>3.8</v>
      </c>
      <c r="R15" s="34" cm="1">
        <f t="array" ref="R15">IFERROR(ROUND(INDEX(Daten_EA!$A11:$CZ11,MATCH(INDEX(Einstellungen!$B$2:$B$100,Einstellungen!$A$1+1)&amp;":ALQ:"&amp;Q$6,Daten_EA!$A$1:$CZ$1,0))-INDEX(Daten_EA!$A11:$CZ11,MATCH(INDEX(Einstellungen!$B$2:$B$100,Einstellungen!$A$1)&amp;":ALQ:"&amp;Q$6,Daten_EA!$A$1:$CZ$1,0)),1),"-   ")</f>
        <v>-0.1</v>
      </c>
    </row>
    <row r="16" spans="2:18" x14ac:dyDescent="0.25">
      <c r="B16" s="154" t="s">
        <v>74</v>
      </c>
      <c r="C16" s="150" cm="1">
        <f t="array" ref="C16">INDEX(Daten_EA!$A12:$CZ12,MATCH(INDEX(Einstellungen!$B$2:$B$100,Einstellungen!$A$1+1)&amp;":Gew",Daten_EA!$A$1:$CZ$1,0))</f>
        <v>4</v>
      </c>
      <c r="D16" s="155" cm="1">
        <f t="array" ref="D16">INDEX(Daten_EA!$A12:$CZ12,MATCH(INDEX(Einstellungen!$B$2:$B$100,Einstellungen!$A$1+1)&amp;":BIP:"&amp;D$6,Daten_EA!$A$1:$CZ$1,0))</f>
        <v>1.3</v>
      </c>
      <c r="E16" s="156" cm="1">
        <f t="array" ref="E16">INDEX(Daten_EA!$A12:$CZ12,MATCH(INDEX(Einstellungen!$B$2:$B$100,Einstellungen!$A$1+1)&amp;":BIP:"&amp;E$6,Daten_EA!$A$1:$CZ$1,0))</f>
        <v>1</v>
      </c>
      <c r="F16" s="153" cm="1">
        <f t="array" ref="F16">ROUND(INDEX(Daten_EA!$A12:$CZ12,MATCH(INDEX(Einstellungen!$B$2:$B$100,Einstellungen!$A$1+1)&amp;":BIP:"&amp;E$6,Daten_EA!$A$1:$CZ$1,0))-INDEX(Daten_EA!$A12:$CZ12,MATCH(INDEX(Einstellungen!$B$2:$B$100,Einstellungen!$A$1)&amp;":BIP:"&amp;E$6,Daten_EA!$A$1:$CZ$1,0)),1)</f>
        <v>-0.4</v>
      </c>
      <c r="G16" s="156" cm="1">
        <f t="array" ref="G16">INDEX(Daten_EA!$A12:$CZ12,MATCH(INDEX(Einstellungen!$B$2:$B$100,Einstellungen!$A$1+1)&amp;":BIP:"&amp;G$6,Daten_EA!$A$1:$CZ$1,0))</f>
        <v>1.2</v>
      </c>
      <c r="H16" s="34" cm="1">
        <f t="array" ref="H16">IFERROR(ROUND(INDEX(Daten_EA!$A12:$CZ12,MATCH(INDEX(Einstellungen!$B$2:$B$100,Einstellungen!$A$1+1)&amp;":BIP:"&amp;G$6,Daten_EA!$A$1:$CZ$1,0))-INDEX(Daten_EA!$A12:$CZ12,MATCH(INDEX(Einstellungen!$B$2:$B$100,Einstellungen!$A$1)&amp;":BIP:"&amp;G$6,Daten_EA!$A$1:$CZ$1,0)),1),"-   ")</f>
        <v>-0.3</v>
      </c>
      <c r="I16" s="155" cm="1">
        <f t="array" ref="I16">INDEX(Daten_EA!$A12:$CZ12,MATCH(INDEX(Einstellungen!$B$2:$B$100,Einstellungen!$A$1+1)&amp;":vpi:"&amp;I$6,Daten_EA!$A$1:$CZ$1,0))</f>
        <v>2.2999999999999998</v>
      </c>
      <c r="J16" s="156" cm="1">
        <f t="array" ref="J16">INDEX(Daten_EA!$A12:$CZ12,MATCH(INDEX(Einstellungen!$B$2:$B$100,Einstellungen!$A$1+1)&amp;":VPI:"&amp;J$6,Daten_EA!$A$1:$CZ$1,0))</f>
        <v>4.3</v>
      </c>
      <c r="K16" s="153" cm="1">
        <f t="array" ref="K16">ROUND(INDEX(Daten_EA!$A12:$CZ12,MATCH(INDEX(Einstellungen!$B$2:$B$100,Einstellungen!$A$1+1)&amp;":VPI:"&amp;J$6,Daten_EA!$A$1:$CZ$1,0))-INDEX(Daten_EA!$A12:$CZ12,MATCH(INDEX(Einstellungen!$B$2:$B$100,Einstellungen!$A$1)&amp;":VPI:"&amp;J$6,Daten_EA!$A$1:$CZ$1,0)),1)</f>
        <v>0.6</v>
      </c>
      <c r="L16" s="156" cm="1">
        <f t="array" ref="L16">INDEX(Daten_EA!$A12:$CZ12,MATCH(INDEX(Einstellungen!$B$2:$B$100,Einstellungen!$A$1+1)&amp;":VPI:"&amp;L$6,Daten_EA!$A$1:$CZ$1,0))</f>
        <v>2.1</v>
      </c>
      <c r="M16" s="34" cm="1">
        <f t="array" ref="M16">IFERROR(ROUND(INDEX(Daten_EA!$A12:$CZ12,MATCH(INDEX(Einstellungen!$B$2:$B$100,Einstellungen!$A$1+1)&amp;":VPI:"&amp;L$6,Daten_EA!$A$1:$CZ$1,0))-INDEX(Daten_EA!$A12:$CZ12,MATCH(INDEX(Einstellungen!$B$2:$B$100,Einstellungen!$A$1)&amp;":VPI:"&amp;L$6,Daten_EA!$A$1:$CZ$1,0)),1),"-   ")</f>
        <v>-0.1</v>
      </c>
      <c r="N16" s="155" cm="1">
        <f t="array" ref="N16">INDEX(Daten_EA!$A12:$CZ12,MATCH(INDEX(Einstellungen!$B$2:$B$100,Einstellungen!$A$1+1)&amp;":alq:"&amp;N$6,Daten_EA!$A$1:$CZ$1,0))</f>
        <v>5.5</v>
      </c>
      <c r="O16" s="156" cm="1">
        <f t="array" ref="O16">INDEX(Daten_EA!$A12:$CZ12,MATCH(INDEX(Einstellungen!$B$2:$B$100,Einstellungen!$A$1+1)&amp;":ALQ:"&amp;O$6,Daten_EA!$A$1:$CZ$1,0))</f>
        <v>5.6</v>
      </c>
      <c r="P16" s="153" cm="1">
        <f t="array" ref="P16">ROUND(INDEX(Daten_EA!$A12:$CZ12,MATCH(INDEX(Einstellungen!$B$2:$B$100,Einstellungen!$A$1+1)&amp;":ALQ:"&amp;O$6,Daten_EA!$A$1:$CZ$1,0))-INDEX(Daten_EA!$A12:$CZ12,MATCH(INDEX(Einstellungen!$B$2:$B$100,Einstellungen!$A$1)&amp;":ALQ:"&amp;O$6,Daten_EA!$A$1:$CZ$1,0)),1)</f>
        <v>0.1</v>
      </c>
      <c r="Q16" s="156" cm="1">
        <f t="array" ref="Q16">INDEX(Daten_EA!$A12:$CZ12,MATCH(INDEX(Einstellungen!$B$2:$B$100,Einstellungen!$A$1+1)&amp;":ALQ:"&amp;Q$6,Daten_EA!$A$1:$CZ$1,0))</f>
        <v>5.5</v>
      </c>
      <c r="R16" s="34" cm="1">
        <f t="array" ref="R16">IFERROR(ROUND(INDEX(Daten_EA!$A12:$CZ12,MATCH(INDEX(Einstellungen!$B$2:$B$100,Einstellungen!$A$1+1)&amp;":ALQ:"&amp;Q$6,Daten_EA!$A$1:$CZ$1,0))-INDEX(Daten_EA!$A12:$CZ12,MATCH(INDEX(Einstellungen!$B$2:$B$100,Einstellungen!$A$1)&amp;":ALQ:"&amp;Q$6,Daten_EA!$A$1:$CZ$1,0)),1),"-   ")</f>
        <v>0</v>
      </c>
    </row>
    <row r="17" spans="1:18" x14ac:dyDescent="0.25">
      <c r="B17" s="154" t="s">
        <v>75</v>
      </c>
      <c r="C17" s="150" cm="1">
        <f t="array" ref="C17">INDEX(Daten_EA!$A13:$CZ13,MATCH(INDEX(Einstellungen!$B$2:$B$100,Einstellungen!$A$1+1)&amp;":Gew",Daten_EA!$A$1:$CZ$1,0))</f>
        <v>3.5</v>
      </c>
      <c r="D17" s="155" cm="1">
        <f t="array" ref="D17">INDEX(Daten_EA!$A13:$CZ13,MATCH(INDEX(Einstellungen!$B$2:$B$100,Einstellungen!$A$1+1)&amp;":BIP:"&amp;D$6,Daten_EA!$A$1:$CZ$1,0))</f>
        <v>-5.7</v>
      </c>
      <c r="E17" s="156" cm="1">
        <f t="array" ref="E17">INDEX(Daten_EA!$A13:$CZ13,MATCH(INDEX(Einstellungen!$B$2:$B$100,Einstellungen!$A$1+1)&amp;":BIP:"&amp;E$6,Daten_EA!$A$1:$CZ$1,0))</f>
        <v>-1.3</v>
      </c>
      <c r="F17" s="153" cm="1">
        <f t="array" ref="F17">ROUND(INDEX(Daten_EA!$A13:$CZ13,MATCH(INDEX(Einstellungen!$B$2:$B$100,Einstellungen!$A$1+1)&amp;":BIP:"&amp;E$6,Daten_EA!$A$1:$CZ$1,0))-INDEX(Daten_EA!$A13:$CZ13,MATCH(INDEX(Einstellungen!$B$2:$B$100,Einstellungen!$A$1)&amp;":BIP:"&amp;E$6,Daten_EA!$A$1:$CZ$1,0)),1)</f>
        <v>-1.4</v>
      </c>
      <c r="G17" s="156" cm="1">
        <f t="array" ref="G17">INDEX(Daten_EA!$A13:$CZ13,MATCH(INDEX(Einstellungen!$B$2:$B$100,Einstellungen!$A$1+1)&amp;":BIP:"&amp;G$6,Daten_EA!$A$1:$CZ$1,0))</f>
        <v>3.9</v>
      </c>
      <c r="H17" s="34" cm="1">
        <f t="array" ref="H17">IFERROR(ROUND(INDEX(Daten_EA!$A13:$CZ13,MATCH(INDEX(Einstellungen!$B$2:$B$100,Einstellungen!$A$1+1)&amp;":BIP:"&amp;G$6,Daten_EA!$A$1:$CZ$1,0))-INDEX(Daten_EA!$A13:$CZ13,MATCH(INDEX(Einstellungen!$B$2:$B$100,Einstellungen!$A$1)&amp;":BIP:"&amp;G$6,Daten_EA!$A$1:$CZ$1,0)),1),"-   ")</f>
        <v>0</v>
      </c>
      <c r="I17" s="155" cm="1">
        <f t="array" ref="I17">INDEX(Daten_EA!$A13:$CZ13,MATCH(INDEX(Einstellungen!$B$2:$B$100,Einstellungen!$A$1+1)&amp;":vpi:"&amp;I$6,Daten_EA!$A$1:$CZ$1,0))</f>
        <v>5.2</v>
      </c>
      <c r="J17" s="156" cm="1">
        <f t="array" ref="J17">INDEX(Daten_EA!$A13:$CZ13,MATCH(INDEX(Einstellungen!$B$2:$B$100,Einstellungen!$A$1+1)&amp;":VPI:"&amp;J$6,Daten_EA!$A$1:$CZ$1,0))</f>
        <v>1.5</v>
      </c>
      <c r="K17" s="153" cm="1">
        <f t="array" ref="K17">ROUND(INDEX(Daten_EA!$A13:$CZ13,MATCH(INDEX(Einstellungen!$B$2:$B$100,Einstellungen!$A$1+1)&amp;":VPI:"&amp;J$6,Daten_EA!$A$1:$CZ$1,0))-INDEX(Daten_EA!$A13:$CZ13,MATCH(INDEX(Einstellungen!$B$2:$B$100,Einstellungen!$A$1)&amp;":VPI:"&amp;J$6,Daten_EA!$A$1:$CZ$1,0)),1)</f>
        <v>-0.5</v>
      </c>
      <c r="L17" s="156" cm="1">
        <f t="array" ref="L17">INDEX(Daten_EA!$A13:$CZ13,MATCH(INDEX(Einstellungen!$B$2:$B$100,Einstellungen!$A$1+1)&amp;":VPI:"&amp;L$6,Daten_EA!$A$1:$CZ$1,0))</f>
        <v>1.7</v>
      </c>
      <c r="M17" s="34" cm="1">
        <f t="array" ref="M17">IFERROR(ROUND(INDEX(Daten_EA!$A13:$CZ13,MATCH(INDEX(Einstellungen!$B$2:$B$100,Einstellungen!$A$1+1)&amp;":VPI:"&amp;L$6,Daten_EA!$A$1:$CZ$1,0))-INDEX(Daten_EA!$A13:$CZ13,MATCH(INDEX(Einstellungen!$B$2:$B$100,Einstellungen!$A$1)&amp;":VPI:"&amp;L$6,Daten_EA!$A$1:$CZ$1,0)),1),"-   ")</f>
        <v>-0.3</v>
      </c>
      <c r="N17" s="155" cm="1">
        <f t="array" ref="N17">INDEX(Daten_EA!$A13:$CZ13,MATCH(INDEX(Einstellungen!$B$2:$B$100,Einstellungen!$A$1+1)&amp;":alq:"&amp;N$6,Daten_EA!$A$1:$CZ$1,0))</f>
        <v>4.3</v>
      </c>
      <c r="O17" s="156" cm="1">
        <f t="array" ref="O17">INDEX(Daten_EA!$A13:$CZ13,MATCH(INDEX(Einstellungen!$B$2:$B$100,Einstellungen!$A$1+1)&amp;":ALQ:"&amp;O$6,Daten_EA!$A$1:$CZ$1,0))</f>
        <v>4.4000000000000004</v>
      </c>
      <c r="P17" s="153" cm="1">
        <f t="array" ref="P17">ROUND(INDEX(Daten_EA!$A13:$CZ13,MATCH(INDEX(Einstellungen!$B$2:$B$100,Einstellungen!$A$1+1)&amp;":ALQ:"&amp;O$6,Daten_EA!$A$1:$CZ$1,0))-INDEX(Daten_EA!$A13:$CZ13,MATCH(INDEX(Einstellungen!$B$2:$B$100,Einstellungen!$A$1)&amp;":ALQ:"&amp;O$6,Daten_EA!$A$1:$CZ$1,0)),1)</f>
        <v>0</v>
      </c>
      <c r="Q17" s="156" cm="1">
        <f t="array" ref="Q17">INDEX(Daten_EA!$A13:$CZ13,MATCH(INDEX(Einstellungen!$B$2:$B$100,Einstellungen!$A$1+1)&amp;":ALQ:"&amp;Q$6,Daten_EA!$A$1:$CZ$1,0))</f>
        <v>4.3</v>
      </c>
      <c r="R17" s="34" cm="1">
        <f t="array" ref="R17">IFERROR(ROUND(INDEX(Daten_EA!$A13:$CZ13,MATCH(INDEX(Einstellungen!$B$2:$B$100,Einstellungen!$A$1+1)&amp;":ALQ:"&amp;Q$6,Daten_EA!$A$1:$CZ$1,0))-INDEX(Daten_EA!$A13:$CZ13,MATCH(INDEX(Einstellungen!$B$2:$B$100,Einstellungen!$A$1)&amp;":ALQ:"&amp;Q$6,Daten_EA!$A$1:$CZ$1,0)),1),"-   ")</f>
        <v>-0.1</v>
      </c>
    </row>
    <row r="18" spans="1:18" x14ac:dyDescent="0.25">
      <c r="B18" s="154" t="s">
        <v>76</v>
      </c>
      <c r="C18" s="150" cm="1">
        <f t="array" ref="C18">INDEX(Daten_EA!$A14:$CZ14,MATCH(INDEX(Einstellungen!$B$2:$B$100,Einstellungen!$A$1+1)&amp;":Gew",Daten_EA!$A$1:$CZ$1,0))</f>
        <v>3.3</v>
      </c>
      <c r="D18" s="155" cm="1">
        <f t="array" ref="D18">INDEX(Daten_EA!$A14:$CZ14,MATCH(INDEX(Einstellungen!$B$2:$B$100,Einstellungen!$A$1+1)&amp;":BIP:"&amp;D$6,Daten_EA!$A$1:$CZ$1,0))</f>
        <v>-0.8</v>
      </c>
      <c r="E18" s="156" cm="1">
        <f t="array" ref="E18">INDEX(Daten_EA!$A14:$CZ14,MATCH(INDEX(Einstellungen!$B$2:$B$100,Einstellungen!$A$1+1)&amp;":BIP:"&amp;E$6,Daten_EA!$A$1:$CZ$1,0))</f>
        <v>-0.5</v>
      </c>
      <c r="F18" s="153" cm="1">
        <f t="array" ref="F18">ROUND(INDEX(Daten_EA!$A14:$CZ14,MATCH(INDEX(Einstellungen!$B$2:$B$100,Einstellungen!$A$1+1)&amp;":BIP:"&amp;E$6,Daten_EA!$A$1:$CZ$1,0))-INDEX(Daten_EA!$A14:$CZ14,MATCH(INDEX(Einstellungen!$B$2:$B$100,Einstellungen!$A$1)&amp;":BIP:"&amp;E$6,Daten_EA!$A$1:$CZ$1,0)),1)</f>
        <v>-0.8</v>
      </c>
      <c r="G18" s="156" cm="1">
        <f t="array" ref="G18">INDEX(Daten_EA!$A14:$CZ14,MATCH(INDEX(Einstellungen!$B$2:$B$100,Einstellungen!$A$1+1)&amp;":BIP:"&amp;G$6,Daten_EA!$A$1:$CZ$1,0))</f>
        <v>0.9</v>
      </c>
      <c r="H18" s="34" cm="1">
        <f t="array" ref="H18">IFERROR(ROUND(INDEX(Daten_EA!$A14:$CZ14,MATCH(INDEX(Einstellungen!$B$2:$B$100,Einstellungen!$A$1+1)&amp;":BIP:"&amp;G$6,Daten_EA!$A$1:$CZ$1,0))-INDEX(Daten_EA!$A14:$CZ14,MATCH(INDEX(Einstellungen!$B$2:$B$100,Einstellungen!$A$1)&amp;":BIP:"&amp;G$6,Daten_EA!$A$1:$CZ$1,0)),1),"-   ")</f>
        <v>-0.7</v>
      </c>
      <c r="I18" s="155" cm="1">
        <f t="array" ref="I18">INDEX(Daten_EA!$A14:$CZ14,MATCH(INDEX(Einstellungen!$B$2:$B$100,Einstellungen!$A$1+1)&amp;":vpi:"&amp;I$6,Daten_EA!$A$1:$CZ$1,0))</f>
        <v>7.7</v>
      </c>
      <c r="J18" s="156" cm="1">
        <f t="array" ref="J18">INDEX(Daten_EA!$A14:$CZ14,MATCH(INDEX(Einstellungen!$B$2:$B$100,Einstellungen!$A$1+1)&amp;":VPI:"&amp;J$6,Daten_EA!$A$1:$CZ$1,0))</f>
        <v>2.9</v>
      </c>
      <c r="K18" s="153" cm="1">
        <f t="array" ref="K18">ROUND(INDEX(Daten_EA!$A14:$CZ14,MATCH(INDEX(Einstellungen!$B$2:$B$100,Einstellungen!$A$1+1)&amp;":VPI:"&amp;J$6,Daten_EA!$A$1:$CZ$1,0))-INDEX(Daten_EA!$A14:$CZ14,MATCH(INDEX(Einstellungen!$B$2:$B$100,Einstellungen!$A$1)&amp;":VPI:"&amp;J$6,Daten_EA!$A$1:$CZ$1,0)),1)</f>
        <v>-0.9</v>
      </c>
      <c r="L18" s="156" cm="1">
        <f t="array" ref="L18">INDEX(Daten_EA!$A14:$CZ14,MATCH(INDEX(Einstellungen!$B$2:$B$100,Einstellungen!$A$1+1)&amp;":VPI:"&amp;L$6,Daten_EA!$A$1:$CZ$1,0))</f>
        <v>2.1</v>
      </c>
      <c r="M18" s="34" cm="1">
        <f t="array" ref="M18">IFERROR(ROUND(INDEX(Daten_EA!$A14:$CZ14,MATCH(INDEX(Einstellungen!$B$2:$B$100,Einstellungen!$A$1+1)&amp;":VPI:"&amp;L$6,Daten_EA!$A$1:$CZ$1,0))-INDEX(Daten_EA!$A14:$CZ14,MATCH(INDEX(Einstellungen!$B$2:$B$100,Einstellungen!$A$1)&amp;":VPI:"&amp;L$6,Daten_EA!$A$1:$CZ$1,0)),1),"-   ")</f>
        <v>-0.6</v>
      </c>
      <c r="N18" s="155" cm="1">
        <f t="array" ref="N18">INDEX(Daten_EA!$A14:$CZ14,MATCH(INDEX(Einstellungen!$B$2:$B$100,Einstellungen!$A$1+1)&amp;":alq:"&amp;N$6,Daten_EA!$A$1:$CZ$1,0))</f>
        <v>5.0999999999999996</v>
      </c>
      <c r="O18" s="156" cm="1">
        <f t="array" ref="O18">INDEX(Daten_EA!$A14:$CZ14,MATCH(INDEX(Einstellungen!$B$2:$B$100,Einstellungen!$A$1+1)&amp;":ALQ:"&amp;O$6,Daten_EA!$A$1:$CZ$1,0))</f>
        <v>5.2</v>
      </c>
      <c r="P18" s="153" cm="1">
        <f t="array" ref="P18">ROUND(INDEX(Daten_EA!$A14:$CZ14,MATCH(INDEX(Einstellungen!$B$2:$B$100,Einstellungen!$A$1+1)&amp;":ALQ:"&amp;O$6,Daten_EA!$A$1:$CZ$1,0))-INDEX(Daten_EA!$A14:$CZ14,MATCH(INDEX(Einstellungen!$B$2:$B$100,Einstellungen!$A$1)&amp;":ALQ:"&amp;O$6,Daten_EA!$A$1:$CZ$1,0)),1)</f>
        <v>0</v>
      </c>
      <c r="Q18" s="156" cm="1">
        <f t="array" ref="Q18">INDEX(Daten_EA!$A14:$CZ14,MATCH(INDEX(Einstellungen!$B$2:$B$100,Einstellungen!$A$1+1)&amp;":ALQ:"&amp;Q$6,Daten_EA!$A$1:$CZ$1,0))</f>
        <v>5.3</v>
      </c>
      <c r="R18" s="34" cm="1">
        <f t="array" ref="R18">IFERROR(ROUND(INDEX(Daten_EA!$A14:$CZ14,MATCH(INDEX(Einstellungen!$B$2:$B$100,Einstellungen!$A$1+1)&amp;":ALQ:"&amp;Q$6,Daten_EA!$A$1:$CZ$1,0))-INDEX(Daten_EA!$A14:$CZ14,MATCH(INDEX(Einstellungen!$B$2:$B$100,Einstellungen!$A$1)&amp;":ALQ:"&amp;Q$6,Daten_EA!$A$1:$CZ$1,0)),1),"-   ")</f>
        <v>0.1</v>
      </c>
    </row>
    <row r="19" spans="1:18" x14ac:dyDescent="0.25">
      <c r="B19" s="154" t="s">
        <v>77</v>
      </c>
      <c r="C19" s="150" cm="1">
        <f t="array" ref="C19">INDEX(Daten_EA!$A15:$CZ15,MATCH(INDEX(Einstellungen!$B$2:$B$100,Einstellungen!$A$1+1)&amp;":Gew",Daten_EA!$A$1:$CZ$1,0))</f>
        <v>1.9</v>
      </c>
      <c r="D19" s="155" cm="1">
        <f t="array" ref="D19">INDEX(Daten_EA!$A15:$CZ15,MATCH(INDEX(Einstellungen!$B$2:$B$100,Einstellungen!$A$1+1)&amp;":BIP:"&amp;D$6,Daten_EA!$A$1:$CZ$1,0))</f>
        <v>-1.2</v>
      </c>
      <c r="E19" s="156" cm="1">
        <f t="array" ref="E19">INDEX(Daten_EA!$A15:$CZ15,MATCH(INDEX(Einstellungen!$B$2:$B$100,Einstellungen!$A$1+1)&amp;":BIP:"&amp;E$6,Daten_EA!$A$1:$CZ$1,0))</f>
        <v>-0.2</v>
      </c>
      <c r="F19" s="153" cm="1">
        <f t="array" ref="F19">ROUND(INDEX(Daten_EA!$A15:$CZ15,MATCH(INDEX(Einstellungen!$B$2:$B$100,Einstellungen!$A$1+1)&amp;":BIP:"&amp;E$6,Daten_EA!$A$1:$CZ$1,0))-INDEX(Daten_EA!$A15:$CZ15,MATCH(INDEX(Einstellungen!$B$2:$B$100,Einstellungen!$A$1)&amp;":BIP:"&amp;E$6,Daten_EA!$A$1:$CZ$1,0)),1)</f>
        <v>0</v>
      </c>
      <c r="G19" s="156" cm="1">
        <f t="array" ref="G19">INDEX(Daten_EA!$A15:$CZ15,MATCH(INDEX(Einstellungen!$B$2:$B$100,Einstellungen!$A$1+1)&amp;":BIP:"&amp;G$6,Daten_EA!$A$1:$CZ$1,0))</f>
        <v>1.5</v>
      </c>
      <c r="H19" s="34" cm="1">
        <f t="array" ref="H19">IFERROR(ROUND(INDEX(Daten_EA!$A15:$CZ15,MATCH(INDEX(Einstellungen!$B$2:$B$100,Einstellungen!$A$1+1)&amp;":BIP:"&amp;G$6,Daten_EA!$A$1:$CZ$1,0))-INDEX(Daten_EA!$A15:$CZ15,MATCH(INDEX(Einstellungen!$B$2:$B$100,Einstellungen!$A$1)&amp;":BIP:"&amp;G$6,Daten_EA!$A$1:$CZ$1,0)),1),"-   ")</f>
        <v>-0.4</v>
      </c>
      <c r="I19" s="155" cm="1">
        <f t="array" ref="I19">INDEX(Daten_EA!$A15:$CZ15,MATCH(INDEX(Einstellungen!$B$2:$B$100,Einstellungen!$A$1+1)&amp;":vpi:"&amp;I$6,Daten_EA!$A$1:$CZ$1,0))</f>
        <v>4.3</v>
      </c>
      <c r="J19" s="156" cm="1">
        <f t="array" ref="J19">INDEX(Daten_EA!$A15:$CZ15,MATCH(INDEX(Einstellungen!$B$2:$B$100,Einstellungen!$A$1+1)&amp;":VPI:"&amp;J$6,Daten_EA!$A$1:$CZ$1,0))</f>
        <v>0.9</v>
      </c>
      <c r="K19" s="153" cm="1">
        <f t="array" ref="K19">ROUND(INDEX(Daten_EA!$A15:$CZ15,MATCH(INDEX(Einstellungen!$B$2:$B$100,Einstellungen!$A$1+1)&amp;":VPI:"&amp;J$6,Daten_EA!$A$1:$CZ$1,0))-INDEX(Daten_EA!$A15:$CZ15,MATCH(INDEX(Einstellungen!$B$2:$B$100,Einstellungen!$A$1)&amp;":VPI:"&amp;J$6,Daten_EA!$A$1:$CZ$1,0)),1)</f>
        <v>-0.3</v>
      </c>
      <c r="L19" s="156" cm="1">
        <f t="array" ref="L19">INDEX(Daten_EA!$A15:$CZ15,MATCH(INDEX(Einstellungen!$B$2:$B$100,Einstellungen!$A$1+1)&amp;":VPI:"&amp;L$6,Daten_EA!$A$1:$CZ$1,0))</f>
        <v>1.9</v>
      </c>
      <c r="M19" s="34" cm="1">
        <f t="array" ref="M19">IFERROR(ROUND(INDEX(Daten_EA!$A15:$CZ15,MATCH(INDEX(Einstellungen!$B$2:$B$100,Einstellungen!$A$1+1)&amp;":VPI:"&amp;L$6,Daten_EA!$A$1:$CZ$1,0))-INDEX(Daten_EA!$A15:$CZ15,MATCH(INDEX(Einstellungen!$B$2:$B$100,Einstellungen!$A$1)&amp;":VPI:"&amp;L$6,Daten_EA!$A$1:$CZ$1,0)),1),"-   ")</f>
        <v>0.3</v>
      </c>
      <c r="N19" s="155" cm="1">
        <f t="array" ref="N19">INDEX(Daten_EA!$A15:$CZ15,MATCH(INDEX(Einstellungen!$B$2:$B$100,Einstellungen!$A$1+1)&amp;":alq:"&amp;N$6,Daten_EA!$A$1:$CZ$1,0))</f>
        <v>7.2</v>
      </c>
      <c r="O19" s="156" cm="1">
        <f t="array" ref="O19">INDEX(Daten_EA!$A15:$CZ15,MATCH(INDEX(Einstellungen!$B$2:$B$100,Einstellungen!$A$1+1)&amp;":ALQ:"&amp;O$6,Daten_EA!$A$1:$CZ$1,0))</f>
        <v>8.1999999999999993</v>
      </c>
      <c r="P19" s="153" cm="1">
        <f t="array" ref="P19">ROUND(INDEX(Daten_EA!$A15:$CZ15,MATCH(INDEX(Einstellungen!$B$2:$B$100,Einstellungen!$A$1+1)&amp;":ALQ:"&amp;O$6,Daten_EA!$A$1:$CZ$1,0))-INDEX(Daten_EA!$A15:$CZ15,MATCH(INDEX(Einstellungen!$B$2:$B$100,Einstellungen!$A$1)&amp;":ALQ:"&amp;O$6,Daten_EA!$A$1:$CZ$1,0)),1)</f>
        <v>0.3</v>
      </c>
      <c r="Q19" s="156" cm="1">
        <f t="array" ref="Q19">INDEX(Daten_EA!$A15:$CZ15,MATCH(INDEX(Einstellungen!$B$2:$B$100,Einstellungen!$A$1+1)&amp;":ALQ:"&amp;Q$6,Daten_EA!$A$1:$CZ$1,0))</f>
        <v>8.1</v>
      </c>
      <c r="R19" s="34" cm="1">
        <f t="array" ref="R19">IFERROR(ROUND(INDEX(Daten_EA!$A15:$CZ15,MATCH(INDEX(Einstellungen!$B$2:$B$100,Einstellungen!$A$1+1)&amp;":ALQ:"&amp;Q$6,Daten_EA!$A$1:$CZ$1,0))-INDEX(Daten_EA!$A15:$CZ15,MATCH(INDEX(Einstellungen!$B$2:$B$100,Einstellungen!$A$1)&amp;":ALQ:"&amp;Q$6,Daten_EA!$A$1:$CZ$1,0)),1),"-   ")</f>
        <v>0.2</v>
      </c>
    </row>
    <row r="20" spans="1:18" x14ac:dyDescent="0.25">
      <c r="B20" s="154" t="s">
        <v>78</v>
      </c>
      <c r="C20" s="150" cm="1">
        <f t="array" ref="C20">INDEX(Daten_EA!$A16:$CZ16,MATCH(INDEX(Einstellungen!$B$2:$B$100,Einstellungen!$A$1+1)&amp;":Gew",Daten_EA!$A$1:$CZ$1,0))</f>
        <v>1.8</v>
      </c>
      <c r="D20" s="155" cm="1">
        <f t="array" ref="D20">INDEX(Daten_EA!$A16:$CZ16,MATCH(INDEX(Einstellungen!$B$2:$B$100,Einstellungen!$A$1+1)&amp;":BIP:"&amp;D$6,Daten_EA!$A$1:$CZ$1,0))</f>
        <v>2.5</v>
      </c>
      <c r="E20" s="156" cm="1">
        <f t="array" ref="E20">INDEX(Daten_EA!$A16:$CZ16,MATCH(INDEX(Einstellungen!$B$2:$B$100,Einstellungen!$A$1+1)&amp;":BIP:"&amp;E$6,Daten_EA!$A$1:$CZ$1,0))</f>
        <v>1.6</v>
      </c>
      <c r="F20" s="153" cm="1">
        <f t="array" ref="F20">ROUND(INDEX(Daten_EA!$A16:$CZ16,MATCH(INDEX(Einstellungen!$B$2:$B$100,Einstellungen!$A$1+1)&amp;":BIP:"&amp;E$6,Daten_EA!$A$1:$CZ$1,0))-INDEX(Daten_EA!$A16:$CZ16,MATCH(INDEX(Einstellungen!$B$2:$B$100,Einstellungen!$A$1)&amp;":BIP:"&amp;E$6,Daten_EA!$A$1:$CZ$1,0)),1)</f>
        <v>-0.3</v>
      </c>
      <c r="G20" s="156" cm="1">
        <f t="array" ref="G20">INDEX(Daten_EA!$A16:$CZ16,MATCH(INDEX(Einstellungen!$B$2:$B$100,Einstellungen!$A$1+1)&amp;":BIP:"&amp;G$6,Daten_EA!$A$1:$CZ$1,0))</f>
        <v>1.7</v>
      </c>
      <c r="H20" s="34" cm="1">
        <f t="array" ref="H20">IFERROR(ROUND(INDEX(Daten_EA!$A16:$CZ16,MATCH(INDEX(Einstellungen!$B$2:$B$100,Einstellungen!$A$1+1)&amp;":BIP:"&amp;G$6,Daten_EA!$A$1:$CZ$1,0))-INDEX(Daten_EA!$A16:$CZ16,MATCH(INDEX(Einstellungen!$B$2:$B$100,Einstellungen!$A$1)&amp;":BIP:"&amp;G$6,Daten_EA!$A$1:$CZ$1,0)),1),"-   ")</f>
        <v>-0.3</v>
      </c>
      <c r="I20" s="155" cm="1">
        <f t="array" ref="I20">INDEX(Daten_EA!$A16:$CZ16,MATCH(INDEX(Einstellungen!$B$2:$B$100,Einstellungen!$A$1+1)&amp;":vpi:"&amp;I$6,Daten_EA!$A$1:$CZ$1,0))</f>
        <v>5.3</v>
      </c>
      <c r="J20" s="156" cm="1">
        <f t="array" ref="J20">INDEX(Daten_EA!$A16:$CZ16,MATCH(INDEX(Einstellungen!$B$2:$B$100,Einstellungen!$A$1+1)&amp;":VPI:"&amp;J$6,Daten_EA!$A$1:$CZ$1,0))</f>
        <v>2.7</v>
      </c>
      <c r="K20" s="153" cm="1">
        <f t="array" ref="K20">ROUND(INDEX(Daten_EA!$A16:$CZ16,MATCH(INDEX(Einstellungen!$B$2:$B$100,Einstellungen!$A$1+1)&amp;":VPI:"&amp;J$6,Daten_EA!$A$1:$CZ$1,0))-INDEX(Daten_EA!$A16:$CZ16,MATCH(INDEX(Einstellungen!$B$2:$B$100,Einstellungen!$A$1)&amp;":VPI:"&amp;J$6,Daten_EA!$A$1:$CZ$1,0)),1)</f>
        <v>0.5</v>
      </c>
      <c r="L20" s="156" cm="1">
        <f t="array" ref="L20">INDEX(Daten_EA!$A16:$CZ16,MATCH(INDEX(Einstellungen!$B$2:$B$100,Einstellungen!$A$1+1)&amp;":VPI:"&amp;L$6,Daten_EA!$A$1:$CZ$1,0))</f>
        <v>2.1</v>
      </c>
      <c r="M20" s="34" cm="1">
        <f t="array" ref="M20">IFERROR(ROUND(INDEX(Daten_EA!$A16:$CZ16,MATCH(INDEX(Einstellungen!$B$2:$B$100,Einstellungen!$A$1+1)&amp;":VPI:"&amp;L$6,Daten_EA!$A$1:$CZ$1,0))-INDEX(Daten_EA!$A16:$CZ16,MATCH(INDEX(Einstellungen!$B$2:$B$100,Einstellungen!$A$1)&amp;":VPI:"&amp;L$6,Daten_EA!$A$1:$CZ$1,0)),1),"-   ")</f>
        <v>0</v>
      </c>
      <c r="N20" s="155" cm="1">
        <f t="array" ref="N20">INDEX(Daten_EA!$A16:$CZ16,MATCH(INDEX(Einstellungen!$B$2:$B$100,Einstellungen!$A$1+1)&amp;":alq:"&amp;N$6,Daten_EA!$A$1:$CZ$1,0))</f>
        <v>6.6</v>
      </c>
      <c r="O20" s="156" cm="1">
        <f t="array" ref="O20">INDEX(Daten_EA!$A16:$CZ16,MATCH(INDEX(Einstellungen!$B$2:$B$100,Einstellungen!$A$1+1)&amp;":ALQ:"&amp;O$6,Daten_EA!$A$1:$CZ$1,0))</f>
        <v>6.4</v>
      </c>
      <c r="P20" s="153" cm="1">
        <f t="array" ref="P20">ROUND(INDEX(Daten_EA!$A16:$CZ16,MATCH(INDEX(Einstellungen!$B$2:$B$100,Einstellungen!$A$1+1)&amp;":ALQ:"&amp;O$6,Daten_EA!$A$1:$CZ$1,0))-INDEX(Daten_EA!$A16:$CZ16,MATCH(INDEX(Einstellungen!$B$2:$B$100,Einstellungen!$A$1)&amp;":ALQ:"&amp;O$6,Daten_EA!$A$1:$CZ$1,0)),1)</f>
        <v>-0.1</v>
      </c>
      <c r="Q20" s="156" cm="1">
        <f t="array" ref="Q20">INDEX(Daten_EA!$A16:$CZ16,MATCH(INDEX(Einstellungen!$B$2:$B$100,Einstellungen!$A$1+1)&amp;":ALQ:"&amp;Q$6,Daten_EA!$A$1:$CZ$1,0))</f>
        <v>6.3</v>
      </c>
      <c r="R20" s="34" cm="1">
        <f t="array" ref="R20">IFERROR(ROUND(INDEX(Daten_EA!$A16:$CZ16,MATCH(INDEX(Einstellungen!$B$2:$B$100,Einstellungen!$A$1+1)&amp;":ALQ:"&amp;Q$6,Daten_EA!$A$1:$CZ$1,0))-INDEX(Daten_EA!$A16:$CZ16,MATCH(INDEX(Einstellungen!$B$2:$B$100,Einstellungen!$A$1)&amp;":ALQ:"&amp;Q$6,Daten_EA!$A$1:$CZ$1,0)),1),"-   ")</f>
        <v>-0.1</v>
      </c>
    </row>
    <row r="21" spans="1:18" x14ac:dyDescent="0.25">
      <c r="B21" s="157" t="s">
        <v>79</v>
      </c>
      <c r="C21" s="150" cm="1">
        <f t="array" ref="C21">INDEX(Daten_EA!$A17:$CZ17,MATCH(INDEX(Einstellungen!$B$2:$B$100,Einstellungen!$A$1+1)&amp;":Gew",Daten_EA!$A$1:$CZ$1,0))</f>
        <v>1.5</v>
      </c>
      <c r="D21" s="155" cm="1">
        <f t="array" ref="D21">INDEX(Daten_EA!$A17:$CZ17,MATCH(INDEX(Einstellungen!$B$2:$B$100,Einstellungen!$A$1+1)&amp;":BIP:"&amp;D$6,Daten_EA!$A$1:$CZ$1,0))</f>
        <v>2</v>
      </c>
      <c r="E21" s="156" cm="1">
        <f t="array" ref="E21">INDEX(Daten_EA!$A17:$CZ17,MATCH(INDEX(Einstellungen!$B$2:$B$100,Einstellungen!$A$1+1)&amp;":BIP:"&amp;E$6,Daten_EA!$A$1:$CZ$1,0))</f>
        <v>2.5</v>
      </c>
      <c r="F21" s="153" cm="1">
        <f t="array" ref="F21">ROUND(INDEX(Daten_EA!$A17:$CZ17,MATCH(INDEX(Einstellungen!$B$2:$B$100,Einstellungen!$A$1+1)&amp;":BIP:"&amp;E$6,Daten_EA!$A$1:$CZ$1,0))-INDEX(Daten_EA!$A17:$CZ17,MATCH(INDEX(Einstellungen!$B$2:$B$100,Einstellungen!$A$1)&amp;":BIP:"&amp;E$6,Daten_EA!$A$1:$CZ$1,0)),1)</f>
        <v>1</v>
      </c>
      <c r="G21" s="156" cm="1">
        <f t="array" ref="G21">INDEX(Daten_EA!$A17:$CZ17,MATCH(INDEX(Einstellungen!$B$2:$B$100,Einstellungen!$A$1+1)&amp;":BIP:"&amp;G$6,Daten_EA!$A$1:$CZ$1,0))</f>
        <v>2.1</v>
      </c>
      <c r="H21" s="34" cm="1">
        <f t="array" ref="H21">IFERROR(ROUND(INDEX(Daten_EA!$A17:$CZ17,MATCH(INDEX(Einstellungen!$B$2:$B$100,Einstellungen!$A$1+1)&amp;":BIP:"&amp;G$6,Daten_EA!$A$1:$CZ$1,0))-INDEX(Daten_EA!$A17:$CZ17,MATCH(INDEX(Einstellungen!$B$2:$B$100,Einstellungen!$A$1)&amp;":BIP:"&amp;G$6,Daten_EA!$A$1:$CZ$1,0)),1),"-   ")</f>
        <v>0.1</v>
      </c>
      <c r="I21" s="155" cm="1">
        <f t="array" ref="I21">INDEX(Daten_EA!$A17:$CZ17,MATCH(INDEX(Einstellungen!$B$2:$B$100,Einstellungen!$A$1+1)&amp;":vpi:"&amp;I$6,Daten_EA!$A$1:$CZ$1,0))</f>
        <v>4.2</v>
      </c>
      <c r="J21" s="156" cm="1">
        <f t="array" ref="J21">INDEX(Daten_EA!$A17:$CZ17,MATCH(INDEX(Einstellungen!$B$2:$B$100,Einstellungen!$A$1+1)&amp;":VPI:"&amp;J$6,Daten_EA!$A$1:$CZ$1,0))</f>
        <v>3</v>
      </c>
      <c r="K21" s="153" cm="1">
        <f t="array" ref="K21">ROUND(INDEX(Daten_EA!$A17:$CZ17,MATCH(INDEX(Einstellungen!$B$2:$B$100,Einstellungen!$A$1+1)&amp;":VPI:"&amp;J$6,Daten_EA!$A$1:$CZ$1,0))-INDEX(Daten_EA!$A17:$CZ17,MATCH(INDEX(Einstellungen!$B$2:$B$100,Einstellungen!$A$1)&amp;":VPI:"&amp;J$6,Daten_EA!$A$1:$CZ$1,0)),1)</f>
        <v>0.3</v>
      </c>
      <c r="L21" s="156" cm="1">
        <f t="array" ref="L21">INDEX(Daten_EA!$A17:$CZ17,MATCH(INDEX(Einstellungen!$B$2:$B$100,Einstellungen!$A$1+1)&amp;":VPI:"&amp;L$6,Daten_EA!$A$1:$CZ$1,0))</f>
        <v>2.1</v>
      </c>
      <c r="M21" s="34" cm="1">
        <f t="array" ref="M21">IFERROR(ROUND(INDEX(Daten_EA!$A17:$CZ17,MATCH(INDEX(Einstellungen!$B$2:$B$100,Einstellungen!$A$1+1)&amp;":VPI:"&amp;L$6,Daten_EA!$A$1:$CZ$1,0))-INDEX(Daten_EA!$A17:$CZ17,MATCH(INDEX(Einstellungen!$B$2:$B$100,Einstellungen!$A$1)&amp;":VPI:"&amp;L$6,Daten_EA!$A$1:$CZ$1,0)),1),"-   ")</f>
        <v>0</v>
      </c>
      <c r="N21" s="155" cm="1">
        <f t="array" ref="N21">INDEX(Daten_EA!$A17:$CZ17,MATCH(INDEX(Einstellungen!$B$2:$B$100,Einstellungen!$A$1+1)&amp;":alq:"&amp;N$6,Daten_EA!$A$1:$CZ$1,0))</f>
        <v>11.1</v>
      </c>
      <c r="O21" s="156" cm="1">
        <f t="array" ref="O21">INDEX(Daten_EA!$A17:$CZ17,MATCH(INDEX(Einstellungen!$B$2:$B$100,Einstellungen!$A$1+1)&amp;":ALQ:"&amp;O$6,Daten_EA!$A$1:$CZ$1,0))</f>
        <v>10</v>
      </c>
      <c r="P21" s="153" cm="1">
        <f t="array" ref="P21">ROUND(INDEX(Daten_EA!$A17:$CZ17,MATCH(INDEX(Einstellungen!$B$2:$B$100,Einstellungen!$A$1+1)&amp;":ALQ:"&amp;O$6,Daten_EA!$A$1:$CZ$1,0))-INDEX(Daten_EA!$A17:$CZ17,MATCH(INDEX(Einstellungen!$B$2:$B$100,Einstellungen!$A$1)&amp;":ALQ:"&amp;O$6,Daten_EA!$A$1:$CZ$1,0)),1)</f>
        <v>-0.2</v>
      </c>
      <c r="Q21" s="156" cm="1">
        <f t="array" ref="Q21">INDEX(Daten_EA!$A17:$CZ17,MATCH(INDEX(Einstellungen!$B$2:$B$100,Einstellungen!$A$1+1)&amp;":ALQ:"&amp;Q$6,Daten_EA!$A$1:$CZ$1,0))</f>
        <v>9.5</v>
      </c>
      <c r="R21" s="34" cm="1">
        <f t="array" ref="R21">IFERROR(ROUND(INDEX(Daten_EA!$A17:$CZ17,MATCH(INDEX(Einstellungen!$B$2:$B$100,Einstellungen!$A$1+1)&amp;":ALQ:"&amp;Q$6,Daten_EA!$A$1:$CZ$1,0))-INDEX(Daten_EA!$A17:$CZ17,MATCH(INDEX(Einstellungen!$B$2:$B$100,Einstellungen!$A$1)&amp;":ALQ:"&amp;Q$6,Daten_EA!$A$1:$CZ$1,0)),1),"-   ")</f>
        <v>-0.3</v>
      </c>
    </row>
    <row r="22" spans="1:18" x14ac:dyDescent="0.25">
      <c r="B22" s="158" t="s">
        <v>14</v>
      </c>
      <c r="C22" s="159"/>
      <c r="D22" s="155"/>
      <c r="E22" s="160"/>
      <c r="F22" s="153"/>
      <c r="G22" s="156"/>
      <c r="H22" s="34"/>
      <c r="I22" s="155"/>
      <c r="J22" s="160"/>
      <c r="K22" s="153"/>
      <c r="L22" s="156"/>
      <c r="M22" s="34"/>
      <c r="N22" s="155"/>
      <c r="O22" s="160"/>
      <c r="P22" s="153"/>
      <c r="Q22" s="156"/>
      <c r="R22" s="34"/>
    </row>
    <row r="23" spans="1:18" x14ac:dyDescent="0.25">
      <c r="B23" s="161" t="s">
        <v>81</v>
      </c>
      <c r="C23" s="162" cm="1">
        <f t="array" ref="C23">INDEX(Daten_EA!$A19:$CZ19,MATCH(INDEX(Einstellungen!$B$2:$B$100,Einstellungen!$A$1+1)&amp;":Gew",Daten_EA!$A$1:$CZ$1,0))</f>
        <v>71.3</v>
      </c>
      <c r="D23" s="163" cm="1">
        <f t="array" ref="D23">INDEX(Daten_EA!$A19:$CZ19,MATCH(INDEX(Einstellungen!$B$2:$B$100,Einstellungen!$A$1+1)&amp;":BIP:"&amp;D$6,Daten_EA!$A$1:$CZ$1,0))</f>
        <v>0.8</v>
      </c>
      <c r="E23" s="164" cm="1">
        <f t="array" ref="E23">INDEX(Daten_EA!$A19:$CZ19,MATCH(INDEX(Einstellungen!$B$2:$B$100,Einstellungen!$A$1+1)&amp;":BIP:"&amp;E$6,Daten_EA!$A$1:$CZ$1,0))</f>
        <v>1.1000000000000001</v>
      </c>
      <c r="F23" s="165" cm="1">
        <f t="array" ref="F23">ROUND(INDEX(Daten_EA!$A19:$CZ19,MATCH(INDEX(Einstellungen!$B$2:$B$100,Einstellungen!$A$1+1)&amp;":BIP:"&amp;E$6,Daten_EA!$A$1:$CZ$1,0))-INDEX(Daten_EA!$A19:$CZ19,MATCH(INDEX(Einstellungen!$B$2:$B$100,Einstellungen!$A$1)&amp;":BIP:"&amp;E$6,Daten_EA!$A$1:$CZ$1,0)),1)</f>
        <v>0</v>
      </c>
      <c r="G23" s="156" cm="1">
        <f t="array" ref="G23">INDEX(Daten_EA!$A19:$CZ19,MATCH(INDEX(Einstellungen!$B$2:$B$100,Einstellungen!$A$1+1)&amp;":BIP:"&amp;G$6,Daten_EA!$A$1:$CZ$1,0))</f>
        <v>1.5</v>
      </c>
      <c r="H23" s="34" cm="1">
        <f t="array" ref="H23">IFERROR(ROUND(INDEX(Daten_EA!$A19:$CZ19,MATCH(INDEX(Einstellungen!$B$2:$B$100,Einstellungen!$A$1+1)&amp;":BIP:"&amp;G$6,Daten_EA!$A$1:$CZ$1,0))-INDEX(Daten_EA!$A19:$CZ19,MATCH(INDEX(Einstellungen!$B$2:$B$100,Einstellungen!$A$1)&amp;":BIP:"&amp;G$6,Daten_EA!$A$1:$CZ$1,0)),1),"-   ")</f>
        <v>-0.2</v>
      </c>
      <c r="I23" s="163" cm="1">
        <f t="array" ref="I23">INDEX(Daten_EA!$A19:$CZ19,MATCH(INDEX(Einstellungen!$B$2:$B$100,Einstellungen!$A$1+1)&amp;":vpi:"&amp;I$6,Daten_EA!$A$1:$CZ$1,0))</f>
        <v>5.0999999999999996</v>
      </c>
      <c r="J23" s="164" cm="1">
        <f t="array" ref="J23">INDEX(Daten_EA!$A19:$CZ19,MATCH(INDEX(Einstellungen!$B$2:$B$100,Einstellungen!$A$1+1)&amp;":VPI:"&amp;J$6,Daten_EA!$A$1:$CZ$1,0))</f>
        <v>2.4</v>
      </c>
      <c r="K23" s="165" cm="1">
        <f t="array" ref="K23">ROUND(INDEX(Daten_EA!$A19:$CZ19,MATCH(INDEX(Einstellungen!$B$2:$B$100,Einstellungen!$A$1+1)&amp;":VPI:"&amp;J$6,Daten_EA!$A$1:$CZ$1,0))-INDEX(Daten_EA!$A19:$CZ19,MATCH(INDEX(Einstellungen!$B$2:$B$100,Einstellungen!$A$1)&amp;":VPI:"&amp;J$6,Daten_EA!$A$1:$CZ$1,0)),1)</f>
        <v>-0.1</v>
      </c>
      <c r="L23" s="156" cm="1">
        <f t="array" ref="L23">INDEX(Daten_EA!$A19:$CZ19,MATCH(INDEX(Einstellungen!$B$2:$B$100,Einstellungen!$A$1+1)&amp;":VPI:"&amp;L$6,Daten_EA!$A$1:$CZ$1,0))</f>
        <v>2</v>
      </c>
      <c r="M23" s="34" cm="1">
        <f t="array" ref="M23">IFERROR(ROUND(INDEX(Daten_EA!$A19:$CZ19,MATCH(INDEX(Einstellungen!$B$2:$B$100,Einstellungen!$A$1+1)&amp;":VPI:"&amp;L$6,Daten_EA!$A$1:$CZ$1,0))-INDEX(Daten_EA!$A19:$CZ19,MATCH(INDEX(Einstellungen!$B$2:$B$100,Einstellungen!$A$1)&amp;":VPI:"&amp;L$6,Daten_EA!$A$1:$CZ$1,0)),1),"-   ")</f>
        <v>-0.1</v>
      </c>
      <c r="N23" s="163" cm="1">
        <f t="array" ref="N23">INDEX(Daten_EA!$A19:$CZ19,MATCH(INDEX(Einstellungen!$B$2:$B$100,Einstellungen!$A$1+1)&amp;":alq:"&amp;N$6,Daten_EA!$A$1:$CZ$1,0))</f>
        <v>7.8</v>
      </c>
      <c r="O23" s="164" cm="1">
        <f t="array" ref="O23">INDEX(Daten_EA!$A19:$CZ19,MATCH(INDEX(Einstellungen!$B$2:$B$100,Einstellungen!$A$1+1)&amp;":ALQ:"&amp;O$6,Daten_EA!$A$1:$CZ$1,0))</f>
        <v>7.4</v>
      </c>
      <c r="P23" s="165" cm="1">
        <f t="array" ref="P23">ROUND(INDEX(Daten_EA!$A19:$CZ19,MATCH(INDEX(Einstellungen!$B$2:$B$100,Einstellungen!$A$1+1)&amp;":ALQ:"&amp;O$6,Daten_EA!$A$1:$CZ$1,0))-INDEX(Daten_EA!$A19:$CZ19,MATCH(INDEX(Einstellungen!$B$2:$B$100,Einstellungen!$A$1)&amp;":ALQ:"&amp;O$6,Daten_EA!$A$1:$CZ$1,0)),1)</f>
        <v>-0.3</v>
      </c>
      <c r="Q23" s="166" cm="1">
        <f t="array" ref="Q23">INDEX(Daten_EA!$A19:$CZ19,MATCH(INDEX(Einstellungen!$B$2:$B$100,Einstellungen!$A$1+1)&amp;":ALQ:"&amp;Q$6,Daten_EA!$A$1:$CZ$1,0))</f>
        <v>7.3</v>
      </c>
      <c r="R23" s="39" cm="1">
        <f t="array" ref="R23">IFERROR(ROUND(INDEX(Daten_EA!$A19:$CZ19,MATCH(INDEX(Einstellungen!$B$2:$B$100,Einstellungen!$A$1+1)&amp;":ALQ:"&amp;Q$6,Daten_EA!$A$1:$CZ$1,0))-INDEX(Daten_EA!$A19:$CZ19,MATCH(INDEX(Einstellungen!$B$2:$B$100,Einstellungen!$A$1)&amp;":ALQ:"&amp;Q$6,Daten_EA!$A$1:$CZ$1,0)),1),"-   ")</f>
        <v>-0.3</v>
      </c>
    </row>
    <row r="24" spans="1:18" ht="9" customHeight="1" x14ac:dyDescent="0.25">
      <c r="A24" s="42"/>
      <c r="B24" s="28"/>
      <c r="C24" s="28"/>
      <c r="D24" s="28"/>
      <c r="E24" s="28"/>
      <c r="F24" s="28"/>
      <c r="G24" s="28"/>
      <c r="H24" s="32"/>
      <c r="I24" s="28"/>
      <c r="J24" s="28"/>
      <c r="K24" s="29"/>
      <c r="L24" s="29"/>
      <c r="M24" s="29"/>
    </row>
    <row r="25" spans="1:18" ht="12" customHeight="1" x14ac:dyDescent="0.25">
      <c r="A25" s="42"/>
      <c r="B25" s="185" t="str" cm="1">
        <f t="array" ref="B25">CONCATENATE("1 – Anteil des BIP des Jahres ",INDEX(Einstellungen!$G$3:$G$100,Einstellungen!$A$1)," am BIP des Euro-Raums.")</f>
        <v>1 – Anteil des BIP des Jahres 2023 am BIP des Euro-Raums.</v>
      </c>
      <c r="C25" s="185"/>
      <c r="D25" s="185"/>
      <c r="E25" s="185"/>
      <c r="F25" s="185"/>
      <c r="G25" s="185"/>
      <c r="H25" s="185"/>
      <c r="I25" s="185"/>
      <c r="J25" s="185"/>
      <c r="K25" s="185"/>
      <c r="L25" s="185"/>
      <c r="M25" s="185"/>
      <c r="N25" s="185"/>
      <c r="O25" s="185"/>
      <c r="P25" s="185"/>
      <c r="Q25" s="185"/>
      <c r="R25" s="185"/>
    </row>
    <row r="26" spans="1:18" ht="12" customHeight="1" x14ac:dyDescent="0.25">
      <c r="A26" s="42"/>
      <c r="B26" s="185" t="s">
        <v>44</v>
      </c>
      <c r="C26" s="185"/>
      <c r="D26" s="185"/>
      <c r="E26" s="185"/>
      <c r="F26" s="185"/>
      <c r="G26" s="185"/>
      <c r="H26" s="185"/>
      <c r="I26" s="185"/>
      <c r="J26" s="185"/>
      <c r="K26" s="185"/>
      <c r="L26" s="185"/>
      <c r="M26" s="185"/>
      <c r="N26" s="185"/>
      <c r="O26" s="185"/>
      <c r="P26" s="185"/>
      <c r="Q26" s="185"/>
      <c r="R26" s="185"/>
    </row>
    <row r="27" spans="1:18" ht="12" customHeight="1" x14ac:dyDescent="0.25">
      <c r="A27" s="42"/>
      <c r="B27" s="185" t="s">
        <v>89</v>
      </c>
      <c r="C27" s="185"/>
      <c r="D27" s="185"/>
      <c r="E27" s="185"/>
      <c r="F27" s="185"/>
      <c r="G27" s="185"/>
      <c r="H27" s="185"/>
      <c r="I27" s="185"/>
      <c r="J27" s="185"/>
      <c r="K27" s="185"/>
      <c r="L27" s="185"/>
      <c r="M27" s="185"/>
      <c r="N27" s="185"/>
      <c r="O27" s="185"/>
      <c r="P27" s="185"/>
      <c r="Q27" s="185"/>
      <c r="R27" s="185"/>
    </row>
    <row r="28" spans="1:18" ht="12" customHeight="1" x14ac:dyDescent="0.25">
      <c r="A28" s="42"/>
      <c r="B28" s="185" t="str" cm="1">
        <f t="array" ref="B28">CONCATENATE("4 – Nach dem Messkonzept der International Labour Organization (ILO). Für den gesamten Euro-Raum und den Euro-Raum ohne Deutschland gewichtet mit der Anzahl der Erwerbspersonen des Jahres ",INDEX(Einstellungen!$G$3:$G$100,Einstellungen!$A$1),".")</f>
        <v>4 – Nach dem Messkonzept der International Labour Organization (ILO). Für den gesamten Euro-Raum und den Euro-Raum ohne Deutschland gewichtet mit der Anzahl der Erwerbspersonen des Jahres 2023.</v>
      </c>
      <c r="C28" s="185"/>
      <c r="D28" s="185"/>
      <c r="E28" s="185"/>
      <c r="F28" s="185"/>
      <c r="G28" s="185"/>
      <c r="H28" s="185"/>
      <c r="I28" s="185"/>
      <c r="J28" s="185"/>
      <c r="K28" s="185"/>
      <c r="L28" s="185"/>
      <c r="M28" s="185"/>
      <c r="N28" s="185"/>
      <c r="O28" s="185"/>
      <c r="P28" s="185"/>
      <c r="Q28" s="185"/>
      <c r="R28" s="185"/>
    </row>
    <row r="29" spans="1:18" ht="12" customHeight="1" x14ac:dyDescent="0.25">
      <c r="A29" s="42"/>
      <c r="B29" s="185" t="s">
        <v>88</v>
      </c>
      <c r="C29" s="185"/>
      <c r="D29" s="185"/>
      <c r="E29" s="185"/>
      <c r="F29" s="185"/>
      <c r="G29" s="185"/>
      <c r="H29" s="185"/>
      <c r="I29" s="185"/>
      <c r="J29" s="185"/>
      <c r="K29" s="185"/>
      <c r="L29" s="185"/>
      <c r="M29" s="185"/>
      <c r="N29" s="185"/>
      <c r="O29" s="185"/>
      <c r="P29" s="185"/>
      <c r="Q29" s="185"/>
      <c r="R29" s="185"/>
    </row>
    <row r="30" spans="1:18" ht="15" customHeight="1" x14ac:dyDescent="0.25">
      <c r="A30" s="42"/>
      <c r="B30" s="204" t="s">
        <v>90</v>
      </c>
      <c r="C30" s="204"/>
      <c r="D30" s="204"/>
      <c r="E30" s="204"/>
      <c r="F30" s="204"/>
      <c r="G30" s="204"/>
      <c r="H30" s="204"/>
      <c r="I30" s="204"/>
      <c r="J30" s="204"/>
      <c r="K30" s="204"/>
      <c r="L30" s="204"/>
      <c r="M30" s="204"/>
      <c r="N30" s="204"/>
      <c r="O30" s="204"/>
      <c r="P30" s="204"/>
      <c r="Q30" s="204"/>
      <c r="R30" s="204"/>
    </row>
    <row r="31" spans="1:18" ht="14.25" customHeight="1" x14ac:dyDescent="0.25">
      <c r="A31" s="42"/>
      <c r="B31" s="30" t="s">
        <v>43</v>
      </c>
      <c r="C31" s="30"/>
      <c r="D31" s="30"/>
      <c r="E31" s="30"/>
      <c r="F31" s="30"/>
      <c r="G31" s="30"/>
      <c r="H31" s="30"/>
      <c r="I31" s="30"/>
      <c r="J31" s="30"/>
      <c r="K31" s="30"/>
      <c r="L31" s="30"/>
      <c r="M31" s="30"/>
      <c r="N31" s="167"/>
      <c r="O31" s="167"/>
      <c r="P31" s="167"/>
      <c r="Q31" s="167"/>
      <c r="R31" s="167"/>
    </row>
    <row r="33" s="42" customFormat="1" x14ac:dyDescent="0.25"/>
    <row r="34" s="42" customFormat="1" x14ac:dyDescent="0.25"/>
    <row r="35" s="42" customFormat="1" x14ac:dyDescent="0.25"/>
    <row r="36" s="42" customFormat="1" x14ac:dyDescent="0.25"/>
    <row r="37" s="42" customFormat="1" x14ac:dyDescent="0.25"/>
    <row r="38" s="42" customFormat="1" x14ac:dyDescent="0.25"/>
    <row r="39" s="42" customFormat="1" x14ac:dyDescent="0.25"/>
    <row r="40" s="42" customFormat="1" x14ac:dyDescent="0.25"/>
    <row r="41" s="42" customFormat="1" x14ac:dyDescent="0.25"/>
    <row r="42" s="42" customFormat="1" x14ac:dyDescent="0.25"/>
    <row r="43" s="42" customFormat="1" x14ac:dyDescent="0.25"/>
    <row r="44" s="42" customFormat="1" x14ac:dyDescent="0.25"/>
    <row r="45" s="42" customFormat="1" x14ac:dyDescent="0.25"/>
    <row r="46" s="42" customFormat="1" x14ac:dyDescent="0.25"/>
    <row r="47" s="42" customFormat="1" x14ac:dyDescent="0.25"/>
    <row r="48" s="42" customFormat="1" x14ac:dyDescent="0.25"/>
  </sheetData>
  <sheetProtection algorithmName="SHA-512" hashValue="C38n/CDLpo9EFaakUOR/i6YThMGpVOD6+5z537J4dYZAanAsuj3KnO2Zg2ecyNJtcIPKdVjTG69C9B0lsh/7ug==" saltValue="cxSJQ78pUzGNCd1B5XzUdA==" spinCount="100000" sheet="1" objects="1" scenarios="1"/>
  <mergeCells count="34">
    <mergeCell ref="B30:R30"/>
    <mergeCell ref="B25:R25"/>
    <mergeCell ref="B26:R26"/>
    <mergeCell ref="B27:R27"/>
    <mergeCell ref="B28:R28"/>
    <mergeCell ref="B29:R29"/>
    <mergeCell ref="O6:P6"/>
    <mergeCell ref="E7:E8"/>
    <mergeCell ref="F7:F8"/>
    <mergeCell ref="J7:J8"/>
    <mergeCell ref="K7:K8"/>
    <mergeCell ref="O7:O8"/>
    <mergeCell ref="G6:H6"/>
    <mergeCell ref="G7:G8"/>
    <mergeCell ref="H7:H8"/>
    <mergeCell ref="L6:M6"/>
    <mergeCell ref="L7:L8"/>
    <mergeCell ref="M7:M8"/>
    <mergeCell ref="Q6:R6"/>
    <mergeCell ref="Q7:Q8"/>
    <mergeCell ref="R7:R8"/>
    <mergeCell ref="B4:B8"/>
    <mergeCell ref="C4:C8"/>
    <mergeCell ref="D4:H4"/>
    <mergeCell ref="I4:M4"/>
    <mergeCell ref="N4:R4"/>
    <mergeCell ref="D5:M5"/>
    <mergeCell ref="N5:R5"/>
    <mergeCell ref="D6:D8"/>
    <mergeCell ref="E6:F6"/>
    <mergeCell ref="P7:P8"/>
    <mergeCell ref="I6:I8"/>
    <mergeCell ref="J6:K6"/>
    <mergeCell ref="N6:N8"/>
  </mergeCells>
  <phoneticPr fontId="4" type="noConversion"/>
  <conditionalFormatting sqref="E22">
    <cfRule type="expression" dxfId="21" priority="17">
      <formula>$F$3=TRUE</formula>
    </cfRule>
  </conditionalFormatting>
  <conditionalFormatting sqref="E9:E21 E23">
    <cfRule type="expression" dxfId="20" priority="19">
      <formula>$F$3=TRUE</formula>
    </cfRule>
  </conditionalFormatting>
  <conditionalFormatting sqref="I9:I23 N9:N23 D9:D23">
    <cfRule type="expression" dxfId="19" priority="18">
      <formula>$F$2=TRUE</formula>
    </cfRule>
  </conditionalFormatting>
  <conditionalFormatting sqref="G9">
    <cfRule type="expression" dxfId="18" priority="16">
      <formula>$F$3=TRUE</formula>
    </cfRule>
  </conditionalFormatting>
  <conditionalFormatting sqref="G11:G23">
    <cfRule type="expression" dxfId="17" priority="15">
      <formula>$F$3=TRUE</formula>
    </cfRule>
  </conditionalFormatting>
  <conditionalFormatting sqref="H9:H12">
    <cfRule type="expression" dxfId="16" priority="14">
      <formula>$E$3=TRUE</formula>
    </cfRule>
  </conditionalFormatting>
  <conditionalFormatting sqref="H13:H23">
    <cfRule type="expression" dxfId="15" priority="13">
      <formula>$E$3=TRUE</formula>
    </cfRule>
  </conditionalFormatting>
  <conditionalFormatting sqref="J22">
    <cfRule type="expression" dxfId="14" priority="11">
      <formula>$F$3=TRUE</formula>
    </cfRule>
  </conditionalFormatting>
  <conditionalFormatting sqref="J9:J21 J23">
    <cfRule type="expression" dxfId="13" priority="12">
      <formula>$F$3=TRUE</formula>
    </cfRule>
  </conditionalFormatting>
  <conditionalFormatting sqref="L9">
    <cfRule type="expression" dxfId="12" priority="10">
      <formula>$F$3=TRUE</formula>
    </cfRule>
  </conditionalFormatting>
  <conditionalFormatting sqref="L11:L23">
    <cfRule type="expression" dxfId="11" priority="9">
      <formula>$F$3=TRUE</formula>
    </cfRule>
  </conditionalFormatting>
  <conditionalFormatting sqref="M9:M12">
    <cfRule type="expression" dxfId="10" priority="8">
      <formula>$E$3=TRUE</formula>
    </cfRule>
  </conditionalFormatting>
  <conditionalFormatting sqref="M13:M23">
    <cfRule type="expression" dxfId="9" priority="7">
      <formula>$E$3=TRUE</formula>
    </cfRule>
  </conditionalFormatting>
  <conditionalFormatting sqref="O22">
    <cfRule type="expression" dxfId="8" priority="5">
      <formula>$F$3=TRUE</formula>
    </cfRule>
  </conditionalFormatting>
  <conditionalFormatting sqref="O9:O21 O23">
    <cfRule type="expression" dxfId="7" priority="6">
      <formula>$F$3=TRUE</formula>
    </cfRule>
  </conditionalFormatting>
  <conditionalFormatting sqref="Q9">
    <cfRule type="expression" dxfId="6" priority="4">
      <formula>$F$3=TRUE</formula>
    </cfRule>
  </conditionalFormatting>
  <conditionalFormatting sqref="Q11:Q23">
    <cfRule type="expression" dxfId="5" priority="3">
      <formula>$F$3=TRUE</formula>
    </cfRule>
  </conditionalFormatting>
  <conditionalFormatting sqref="R9:R12">
    <cfRule type="expression" dxfId="4" priority="2">
      <formula>$E$3=TRUE</formula>
    </cfRule>
  </conditionalFormatting>
  <conditionalFormatting sqref="R13:R23">
    <cfRule type="expression" dxfId="3" priority="1">
      <formula>$E$3=TRUE</formula>
    </cfRule>
  </conditionalFormatting>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00" r:id="rId3" name="Group Box 4">
              <controlPr defaultSize="0" autoFill="0" autoPict="0">
                <anchor moveWithCells="1">
                  <from>
                    <xdr:col>1</xdr:col>
                    <xdr:colOff>38100</xdr:colOff>
                    <xdr:row>0</xdr:row>
                    <xdr:rowOff>19050</xdr:rowOff>
                  </from>
                  <to>
                    <xdr:col>4</xdr:col>
                    <xdr:colOff>285750</xdr:colOff>
                    <xdr:row>0</xdr:row>
                    <xdr:rowOff>342900</xdr:rowOff>
                  </to>
                </anchor>
              </controlPr>
            </control>
          </mc:Choice>
        </mc:AlternateContent>
        <mc:AlternateContent xmlns:mc="http://schemas.openxmlformats.org/markup-compatibility/2006">
          <mc:Choice Requires="x14">
            <control shapeId="4101" r:id="rId4" name="Label 5">
              <controlPr defaultSize="0" autoFill="0" autoLine="0" autoPict="0">
                <anchor moveWithCells="1" sizeWithCells="1">
                  <from>
                    <xdr:col>1</xdr:col>
                    <xdr:colOff>95250</xdr:colOff>
                    <xdr:row>0</xdr:row>
                    <xdr:rowOff>95250</xdr:rowOff>
                  </from>
                  <to>
                    <xdr:col>1</xdr:col>
                    <xdr:colOff>742950</xdr:colOff>
                    <xdr:row>0</xdr:row>
                    <xdr:rowOff>257175</xdr:rowOff>
                  </to>
                </anchor>
              </controlPr>
            </control>
          </mc:Choice>
        </mc:AlternateContent>
        <mc:AlternateContent xmlns:mc="http://schemas.openxmlformats.org/markup-compatibility/2006">
          <mc:Choice Requires="x14">
            <control shapeId="4102" r:id="rId5" name="Drop Down 6">
              <controlPr defaultSize="0" autoLine="0" autoPict="0">
                <anchor moveWithCells="1">
                  <from>
                    <xdr:col>1</xdr:col>
                    <xdr:colOff>781050</xdr:colOff>
                    <xdr:row>0</xdr:row>
                    <xdr:rowOff>76200</xdr:rowOff>
                  </from>
                  <to>
                    <xdr:col>4</xdr:col>
                    <xdr:colOff>180975</xdr:colOff>
                    <xdr:row>0</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A5AC-A8F4-496E-820C-033518C89A5A}">
  <sheetPr codeName="Tabelle3"/>
  <dimension ref="A1:L45"/>
  <sheetViews>
    <sheetView showGridLines="0" zoomScaleNormal="100" workbookViewId="0">
      <pane ySplit="6" topLeftCell="A7" activePane="bottomLeft" state="frozen"/>
      <selection pane="bottomLeft"/>
    </sheetView>
  </sheetViews>
  <sheetFormatPr baseColWidth="10" defaultRowHeight="15" x14ac:dyDescent="0.25"/>
  <cols>
    <col min="1" max="1" width="2.85546875" style="5" customWidth="1"/>
    <col min="2" max="2" width="30.85546875" style="42" customWidth="1"/>
    <col min="3" max="3" width="15" style="42" customWidth="1"/>
    <col min="4" max="9" width="10.140625" style="42" customWidth="1"/>
    <col min="10" max="16384" width="11.42578125" style="42"/>
  </cols>
  <sheetData>
    <row r="1" spans="2:12" s="5" customFormat="1" ht="30.75" customHeight="1" x14ac:dyDescent="0.2">
      <c r="B1" s="41"/>
      <c r="C1" s="41"/>
      <c r="D1" s="41"/>
      <c r="E1" s="41"/>
      <c r="F1" s="41"/>
      <c r="G1" s="41"/>
      <c r="H1" s="41"/>
      <c r="I1" s="41"/>
      <c r="J1" s="41"/>
      <c r="K1" s="41"/>
      <c r="L1" s="41"/>
    </row>
    <row r="2" spans="2:12" s="5" customFormat="1" ht="13.5" customHeight="1" x14ac:dyDescent="0.25">
      <c r="B2" s="3" t="s">
        <v>91</v>
      </c>
      <c r="C2" s="4"/>
      <c r="D2" s="4"/>
      <c r="E2" s="4"/>
      <c r="F2" s="4"/>
      <c r="G2" s="4"/>
      <c r="H2" s="4"/>
      <c r="I2" s="4"/>
      <c r="J2" s="4"/>
      <c r="K2" s="4"/>
      <c r="L2" s="4"/>
    </row>
    <row r="3" spans="2:12" s="5" customFormat="1" ht="1.5" customHeight="1" x14ac:dyDescent="0.2">
      <c r="B3" s="6"/>
      <c r="C3" s="6"/>
      <c r="D3" s="7"/>
      <c r="E3" s="7"/>
      <c r="F3" s="7"/>
      <c r="G3" s="7"/>
      <c r="H3" s="7"/>
      <c r="I3" s="7"/>
      <c r="J3" s="7"/>
      <c r="K3" s="7"/>
      <c r="L3" s="7"/>
    </row>
    <row r="4" spans="2:12" x14ac:dyDescent="0.25">
      <c r="B4" s="206"/>
      <c r="C4" s="207" t="s">
        <v>92</v>
      </c>
      <c r="D4" s="209" cm="1">
        <f t="array" ref="D4">INDEX(Einstellungen!$F$3:$F$100,Einstellungen!$A$1)</f>
        <v>2022</v>
      </c>
      <c r="E4" s="209">
        <f>D4+1</f>
        <v>2023</v>
      </c>
      <c r="F4" s="211" t="s">
        <v>118</v>
      </c>
      <c r="G4" s="212"/>
      <c r="H4" s="213"/>
      <c r="I4" s="213"/>
    </row>
    <row r="5" spans="2:12" x14ac:dyDescent="0.25">
      <c r="B5" s="206"/>
      <c r="C5" s="208"/>
      <c r="D5" s="210"/>
      <c r="E5" s="210"/>
      <c r="F5" s="214">
        <f>E4+1</f>
        <v>2024</v>
      </c>
      <c r="G5" s="215"/>
      <c r="H5" s="216">
        <f>F5+1</f>
        <v>2025</v>
      </c>
      <c r="I5" s="217"/>
    </row>
    <row r="6" spans="2:12" ht="36.75" customHeight="1" x14ac:dyDescent="0.25">
      <c r="B6" s="206"/>
      <c r="C6" s="208"/>
      <c r="D6" s="210"/>
      <c r="E6" s="210"/>
      <c r="F6" s="105" t="s">
        <v>64</v>
      </c>
      <c r="G6" s="106" t="str" cm="1">
        <f t="array" ref="G6">"Differenz zu 
" &amp; INDEX(Einstellungen!$C$2:$C$100,Einstellungen!$A$1)</f>
        <v>Differenz zu 
FG 2024</v>
      </c>
      <c r="H6" s="105" t="s">
        <v>64</v>
      </c>
      <c r="I6" s="107" t="str" cm="1">
        <f t="array" ref="I6">"Differenz zu 
" &amp; INDEX(Einstellungen!$C$2:$C$100,Einstellungen!$A$1)</f>
        <v>Differenz zu 
FG 2024</v>
      </c>
    </row>
    <row r="7" spans="2:12" x14ac:dyDescent="0.25">
      <c r="B7" s="108" t="s">
        <v>119</v>
      </c>
      <c r="C7" s="109" t="s">
        <v>94</v>
      </c>
      <c r="D7" s="110" cm="1">
        <f t="array" ref="D7">INDEX(Daten_DE!$A5:$CZ5,MATCH(INDEX(Einstellungen!$B$2:$B$100,Einstellungen!$A$1+1)&amp;":"&amp;D$4,Daten_DE!$A$1:$CZ$1,0))</f>
        <v>1.4</v>
      </c>
      <c r="E7" s="110" cm="1">
        <f t="array" ref="E7">INDEX(Daten_DE!$A5:$CZ5,MATCH(INDEX(Einstellungen!$B$2:$B$100,Einstellungen!$A$1+1)&amp;":"&amp;E$4,Daten_DE!$A$1:$CZ$1,0))</f>
        <v>-0.3</v>
      </c>
      <c r="F7" s="111" cm="1">
        <f t="array" ref="F7">INDEX(Daten_DE!$A5:$CZ5,MATCH(INDEX(Einstellungen!$B$2:$B$100,Einstellungen!$A$1+1)&amp;":"&amp;F$5,Daten_DE!$A$1:$CZ$1,0))</f>
        <v>-0.1</v>
      </c>
      <c r="G7" s="112" cm="1">
        <f t="array" ref="G7">ROUND(INDEX(Daten_DE!$A5:$CZ5,MATCH(INDEX(Einstellungen!$B$2:$B$100,Einstellungen!$A$1+1)&amp;":"&amp;F$5,Daten_DE!$A$1:$CZ$1,0)),1)-ROUND(INDEX(Daten_DE!$A5:$CZ5,MATCH(INDEX(Einstellungen!$B$2:$B$100,Einstellungen!$A$1)&amp;":"&amp;F$5,Daten_DE!$A$1:$CZ$1,0)),1)</f>
        <v>-0.30000000000000004</v>
      </c>
      <c r="H7" s="111" cm="1">
        <f t="array" ref="H7">INDEX(Daten_DE!$A5:$CZ5,MATCH(INDEX(Einstellungen!$B$2:$B$100,Einstellungen!$A$1+1)&amp;":"&amp;H$5,Daten_DE!$A$1:$CZ$1,0))</f>
        <v>0.4</v>
      </c>
      <c r="I7" s="113" cm="1">
        <f t="array" ref="I7">IFERROR(ROUND(INDEX(Daten_DE!$A5:$CZ5,MATCH(INDEX(Einstellungen!$B$2:$B$100,Einstellungen!$A$1+1)&amp;":"&amp;H$5,Daten_DE!$A$1:$CZ$1,0)),1)-ROUND(INDEX(Daten_DE!$A5:$CZ5,MATCH(INDEX(Einstellungen!$B$2:$B$100,Einstellungen!$A$1)&amp;":"&amp;H$5,Daten_DE!$A$1:$CZ$1,0)),1),"-   ")</f>
        <v>-0.5</v>
      </c>
    </row>
    <row r="8" spans="2:12" x14ac:dyDescent="0.25">
      <c r="B8" s="114" t="s">
        <v>95</v>
      </c>
      <c r="C8" s="115" t="s">
        <v>94</v>
      </c>
      <c r="D8" s="116" cm="1">
        <f t="array" ref="D8">INDEX(Daten_DE!$A6:$CZ6,MATCH(INDEX(Einstellungen!$B$2:$B$100,Einstellungen!$A$1+1)&amp;":"&amp;D$4,Daten_DE!$A$1:$CZ$1,0))</f>
        <v>3.9</v>
      </c>
      <c r="E8" s="116" cm="1">
        <f t="array" ref="E8">INDEX(Daten_DE!$A6:$CZ6,MATCH(INDEX(Einstellungen!$B$2:$B$100,Einstellungen!$A$1+1)&amp;":"&amp;E$4,Daten_DE!$A$1:$CZ$1,0))</f>
        <v>-0.3</v>
      </c>
      <c r="F8" s="117" cm="1">
        <f t="array" ref="F8">INDEX(Daten_DE!$A6:$CZ6,MATCH(INDEX(Einstellungen!$B$2:$B$100,Einstellungen!$A$1+1)&amp;":"&amp;F$5,Daten_DE!$A$1:$CZ$1,0))</f>
        <v>1</v>
      </c>
      <c r="G8" s="118" cm="1">
        <f t="array" ref="G8">ROUND(INDEX(Daten_DE!$A6:$CZ6,MATCH(INDEX(Einstellungen!$B$2:$B$100,Einstellungen!$A$1+1)&amp;":"&amp;F$5,Daten_DE!$A$1:$CZ$1,0)),1)-ROUND(INDEX(Daten_DE!$A6:$CZ6,MATCH(INDEX(Einstellungen!$B$2:$B$100,Einstellungen!$A$1)&amp;":"&amp;F$5,Daten_DE!$A$1:$CZ$1,0)),1)</f>
        <v>0.19999999999999996</v>
      </c>
      <c r="H8" s="117" cm="1">
        <f t="array" ref="H8">INDEX(Daten_DE!$A6:$CZ6,MATCH(INDEX(Einstellungen!$B$2:$B$100,Einstellungen!$A$1+1)&amp;":"&amp;H$5,Daten_DE!$A$1:$CZ$1,0))</f>
        <v>0.7</v>
      </c>
      <c r="I8" s="119" cm="1">
        <f t="array" ref="I8">IFERROR(ROUND(INDEX(Daten_DE!$A6:$CZ6,MATCH(INDEX(Einstellungen!$B$2:$B$100,Einstellungen!$A$1+1)&amp;":"&amp;H$5,Daten_DE!$A$1:$CZ$1,0)),1)-ROUND(INDEX(Daten_DE!$A6:$CZ6,MATCH(INDEX(Einstellungen!$B$2:$B$100,Einstellungen!$A$1)&amp;":"&amp;H$5,Daten_DE!$A$1:$CZ$1,0)),1),"-   ")</f>
        <v>-0.20000000000000007</v>
      </c>
    </row>
    <row r="9" spans="2:12" x14ac:dyDescent="0.25">
      <c r="B9" s="120" t="s">
        <v>120</v>
      </c>
      <c r="C9" s="115" t="s">
        <v>94</v>
      </c>
      <c r="D9" s="116" cm="1">
        <f t="array" ref="D9">INDEX(Daten_DE!$A7:$CZ7,MATCH(INDEX(Einstellungen!$B$2:$B$100,Einstellungen!$A$1+1)&amp;":"&amp;D$4,Daten_DE!$A$1:$CZ$1,0))</f>
        <v>5.6</v>
      </c>
      <c r="E9" s="116" cm="1">
        <f t="array" ref="E9">INDEX(Daten_DE!$A7:$CZ7,MATCH(INDEX(Einstellungen!$B$2:$B$100,Einstellungen!$A$1+1)&amp;":"&amp;E$4,Daten_DE!$A$1:$CZ$1,0))</f>
        <v>-0.4</v>
      </c>
      <c r="F9" s="117" cm="1">
        <f t="array" ref="F9">INDEX(Daten_DE!$A7:$CZ7,MATCH(INDEX(Einstellungen!$B$2:$B$100,Einstellungen!$A$1+1)&amp;":"&amp;F$5,Daten_DE!$A$1:$CZ$1,0))</f>
        <v>0.4</v>
      </c>
      <c r="G9" s="118" cm="1">
        <f t="array" ref="G9">ROUND(INDEX(Daten_DE!$A7:$CZ7,MATCH(INDEX(Einstellungen!$B$2:$B$100,Einstellungen!$A$1+1)&amp;":"&amp;F$5,Daten_DE!$A$1:$CZ$1,0)),1)-ROUND(INDEX(Daten_DE!$A7:$CZ7,MATCH(INDEX(Einstellungen!$B$2:$B$100,Einstellungen!$A$1)&amp;":"&amp;F$5,Daten_DE!$A$1:$CZ$1,0)),1)</f>
        <v>-0.19999999999999996</v>
      </c>
      <c r="H9" s="117" cm="1">
        <f t="array" ref="H9">INDEX(Daten_DE!$A7:$CZ7,MATCH(INDEX(Einstellungen!$B$2:$B$100,Einstellungen!$A$1+1)&amp;":"&amp;H$5,Daten_DE!$A$1:$CZ$1,0))</f>
        <v>0.5</v>
      </c>
      <c r="I9" s="119" cm="1">
        <f t="array" ref="I9">IFERROR(ROUND(INDEX(Daten_DE!$A7:$CZ7,MATCH(INDEX(Einstellungen!$B$2:$B$100,Einstellungen!$A$1+1)&amp;":"&amp;H$5,Daten_DE!$A$1:$CZ$1,0)),1)-ROUND(INDEX(Daten_DE!$A7:$CZ7,MATCH(INDEX(Einstellungen!$B$2:$B$100,Einstellungen!$A$1)&amp;":"&amp;H$5,Daten_DE!$A$1:$CZ$1,0)),1),"-   ")</f>
        <v>-0.4</v>
      </c>
    </row>
    <row r="10" spans="2:12" x14ac:dyDescent="0.25">
      <c r="B10" s="120" t="s">
        <v>97</v>
      </c>
      <c r="C10" s="115" t="s">
        <v>94</v>
      </c>
      <c r="D10" s="116" cm="1">
        <f t="array" ref="D10">INDEX(Daten_DE!$A8:$CZ8,MATCH(INDEX(Einstellungen!$B$2:$B$100,Einstellungen!$A$1+1)&amp;":"&amp;D$4,Daten_DE!$A$1:$CZ$1,0))</f>
        <v>0.1</v>
      </c>
      <c r="E10" s="116" cm="1">
        <f t="array" ref="E10">INDEX(Daten_DE!$A8:$CZ8,MATCH(INDEX(Einstellungen!$B$2:$B$100,Einstellungen!$A$1+1)&amp;":"&amp;E$4,Daten_DE!$A$1:$CZ$1,0))</f>
        <v>-0.1</v>
      </c>
      <c r="F10" s="117" cm="1">
        <f t="array" ref="F10">INDEX(Daten_DE!$A8:$CZ8,MATCH(INDEX(Einstellungen!$B$2:$B$100,Einstellungen!$A$1+1)&amp;":"&amp;F$5,Daten_DE!$A$1:$CZ$1,0))</f>
        <v>2.2000000000000002</v>
      </c>
      <c r="G10" s="118" cm="1">
        <f t="array" ref="G10">ROUND(INDEX(Daten_DE!$A8:$CZ8,MATCH(INDEX(Einstellungen!$B$2:$B$100,Einstellungen!$A$1+1)&amp;":"&amp;F$5,Daten_DE!$A$1:$CZ$1,0)),1)-ROUND(INDEX(Daten_DE!$A8:$CZ8,MATCH(INDEX(Einstellungen!$B$2:$B$100,Einstellungen!$A$1)&amp;":"&amp;F$5,Daten_DE!$A$1:$CZ$1,0)),1)</f>
        <v>0.90000000000000013</v>
      </c>
      <c r="H10" s="117" cm="1">
        <f t="array" ref="H10">INDEX(Daten_DE!$A8:$CZ8,MATCH(INDEX(Einstellungen!$B$2:$B$100,Einstellungen!$A$1+1)&amp;":"&amp;H$5,Daten_DE!$A$1:$CZ$1,0))</f>
        <v>1.4</v>
      </c>
      <c r="I10" s="119" cm="1">
        <f t="array" ref="I10">IFERROR(ROUND(INDEX(Daten_DE!$A8:$CZ8,MATCH(INDEX(Einstellungen!$B$2:$B$100,Einstellungen!$A$1+1)&amp;":"&amp;H$5,Daten_DE!$A$1:$CZ$1,0)),1)-ROUND(INDEX(Daten_DE!$A8:$CZ8,MATCH(INDEX(Einstellungen!$B$2:$B$100,Einstellungen!$A$1)&amp;":"&amp;H$5,Daten_DE!$A$1:$CZ$1,0)),1),"-   ")</f>
        <v>0.29999999999999982</v>
      </c>
    </row>
    <row r="11" spans="2:12" x14ac:dyDescent="0.25">
      <c r="B11" s="114" t="s">
        <v>98</v>
      </c>
      <c r="C11" s="115" t="s">
        <v>94</v>
      </c>
      <c r="D11" s="116" cm="1">
        <f t="array" ref="D11">INDEX(Daten_DE!$A9:$CZ9,MATCH(INDEX(Einstellungen!$B$2:$B$100,Einstellungen!$A$1+1)&amp;":"&amp;D$4,Daten_DE!$A$1:$CZ$1,0))</f>
        <v>-0.2</v>
      </c>
      <c r="E11" s="116" cm="1">
        <f t="array" ref="E11">INDEX(Daten_DE!$A9:$CZ9,MATCH(INDEX(Einstellungen!$B$2:$B$100,Einstellungen!$A$1+1)&amp;":"&amp;E$4,Daten_DE!$A$1:$CZ$1,0))</f>
        <v>-1.2</v>
      </c>
      <c r="F11" s="117" cm="1">
        <f t="array" ref="F11">INDEX(Daten_DE!$A9:$CZ9,MATCH(INDEX(Einstellungen!$B$2:$B$100,Einstellungen!$A$1+1)&amp;":"&amp;F$5,Daten_DE!$A$1:$CZ$1,0))</f>
        <v>-2.7</v>
      </c>
      <c r="G11" s="118" cm="1">
        <f t="array" ref="G11">ROUND(INDEX(Daten_DE!$A9:$CZ9,MATCH(INDEX(Einstellungen!$B$2:$B$100,Einstellungen!$A$1+1)&amp;":"&amp;F$5,Daten_DE!$A$1:$CZ$1,0)),1)-ROUND(INDEX(Daten_DE!$A9:$CZ9,MATCH(INDEX(Einstellungen!$B$2:$B$100,Einstellungen!$A$1)&amp;":"&amp;F$5,Daten_DE!$A$1:$CZ$1,0)),1)</f>
        <v>-1.7000000000000002</v>
      </c>
      <c r="H11" s="117" cm="1">
        <f t="array" ref="H11">INDEX(Daten_DE!$A9:$CZ9,MATCH(INDEX(Einstellungen!$B$2:$B$100,Einstellungen!$A$1+1)&amp;":"&amp;H$5,Daten_DE!$A$1:$CZ$1,0))</f>
        <v>0.5</v>
      </c>
      <c r="I11" s="119" cm="1">
        <f t="array" ref="I11">IFERROR(ROUND(INDEX(Daten_DE!$A9:$CZ9,MATCH(INDEX(Einstellungen!$B$2:$B$100,Einstellungen!$A$1+1)&amp;":"&amp;H$5,Daten_DE!$A$1:$CZ$1,0)),1)-ROUND(INDEX(Daten_DE!$A9:$CZ9,MATCH(INDEX(Einstellungen!$B$2:$B$100,Einstellungen!$A$1)&amp;":"&amp;H$5,Daten_DE!$A$1:$CZ$1,0)),1),"-   ")</f>
        <v>-1</v>
      </c>
    </row>
    <row r="12" spans="2:12" x14ac:dyDescent="0.25">
      <c r="B12" s="120" t="s">
        <v>121</v>
      </c>
      <c r="C12" s="115" t="s">
        <v>94</v>
      </c>
      <c r="D12" s="116" cm="1">
        <f t="array" ref="D12">INDEX(Daten_DE!$A10:$CZ10,MATCH(INDEX(Einstellungen!$B$2:$B$100,Einstellungen!$A$1+1)&amp;":"&amp;D$4,Daten_DE!$A$1:$CZ$1,0))</f>
        <v>4.5</v>
      </c>
      <c r="E12" s="116" cm="1">
        <f t="array" ref="E12">INDEX(Daten_DE!$A10:$CZ10,MATCH(INDEX(Einstellungen!$B$2:$B$100,Einstellungen!$A$1+1)&amp;":"&amp;E$4,Daten_DE!$A$1:$CZ$1,0))</f>
        <v>-0.8</v>
      </c>
      <c r="F12" s="117" cm="1">
        <f t="array" ref="F12">INDEX(Daten_DE!$A10:$CZ10,MATCH(INDEX(Einstellungen!$B$2:$B$100,Einstellungen!$A$1+1)&amp;":"&amp;F$5,Daten_DE!$A$1:$CZ$1,0))</f>
        <v>-5.6</v>
      </c>
      <c r="G12" s="118" cm="1">
        <f t="array" ref="G12">ROUND(INDEX(Daten_DE!$A10:$CZ10,MATCH(INDEX(Einstellungen!$B$2:$B$100,Einstellungen!$A$1+1)&amp;":"&amp;F$5,Daten_DE!$A$1:$CZ$1,0)),1)-ROUND(INDEX(Daten_DE!$A10:$CZ10,MATCH(INDEX(Einstellungen!$B$2:$B$100,Einstellungen!$A$1)&amp;":"&amp;F$5,Daten_DE!$A$1:$CZ$1,0)),1)</f>
        <v>-3.9999999999999996</v>
      </c>
      <c r="H12" s="117" cm="1">
        <f t="array" ref="H12">INDEX(Daten_DE!$A10:$CZ10,MATCH(INDEX(Einstellungen!$B$2:$B$100,Einstellungen!$A$1+1)&amp;":"&amp;H$5,Daten_DE!$A$1:$CZ$1,0))</f>
        <v>0.7</v>
      </c>
      <c r="I12" s="119" cm="1">
        <f t="array" ref="I12">IFERROR(ROUND(INDEX(Daten_DE!$A10:$CZ10,MATCH(INDEX(Einstellungen!$B$2:$B$100,Einstellungen!$A$1+1)&amp;":"&amp;H$5,Daten_DE!$A$1:$CZ$1,0)),1)-ROUND(INDEX(Daten_DE!$A10:$CZ10,MATCH(INDEX(Einstellungen!$B$2:$B$100,Einstellungen!$A$1)&amp;":"&amp;H$5,Daten_DE!$A$1:$CZ$1,0)),1),"-   ")</f>
        <v>-1.9000000000000001</v>
      </c>
    </row>
    <row r="13" spans="2:12" x14ac:dyDescent="0.25">
      <c r="B13" s="121" t="s">
        <v>100</v>
      </c>
      <c r="C13" s="115" t="s">
        <v>94</v>
      </c>
      <c r="D13" s="116" cm="1">
        <f t="array" ref="D13">INDEX(Daten_DE!$A11:$CZ11,MATCH(INDEX(Einstellungen!$B$2:$B$100,Einstellungen!$A$1+1)&amp;":"&amp;D$4,Daten_DE!$A$1:$CZ$1,0))</f>
        <v>-3.9</v>
      </c>
      <c r="E13" s="116" cm="1">
        <f t="array" ref="E13">INDEX(Daten_DE!$A11:$CZ11,MATCH(INDEX(Einstellungen!$B$2:$B$100,Einstellungen!$A$1+1)&amp;":"&amp;E$4,Daten_DE!$A$1:$CZ$1,0))</f>
        <v>-3.4</v>
      </c>
      <c r="F13" s="117" cm="1">
        <f t="array" ref="F13">INDEX(Daten_DE!$A11:$CZ11,MATCH(INDEX(Einstellungen!$B$2:$B$100,Einstellungen!$A$1+1)&amp;":"&amp;F$5,Daten_DE!$A$1:$CZ$1,0))</f>
        <v>-3.4</v>
      </c>
      <c r="G13" s="118" cm="1">
        <f t="array" ref="G13">ROUND(INDEX(Daten_DE!$A11:$CZ11,MATCH(INDEX(Einstellungen!$B$2:$B$100,Einstellungen!$A$1+1)&amp;":"&amp;F$5,Daten_DE!$A$1:$CZ$1,0)),1)-ROUND(INDEX(Daten_DE!$A11:$CZ11,MATCH(INDEX(Einstellungen!$B$2:$B$100,Einstellungen!$A$1)&amp;":"&amp;F$5,Daten_DE!$A$1:$CZ$1,0)),1)</f>
        <v>-1.9</v>
      </c>
      <c r="H13" s="117" cm="1">
        <f t="array" ref="H13">INDEX(Daten_DE!$A11:$CZ11,MATCH(INDEX(Einstellungen!$B$2:$B$100,Einstellungen!$A$1+1)&amp;":"&amp;H$5,Daten_DE!$A$1:$CZ$1,0))</f>
        <v>-0.3</v>
      </c>
      <c r="I13" s="119" cm="1">
        <f t="array" ref="I13">IFERROR(ROUND(INDEX(Daten_DE!$A11:$CZ11,MATCH(INDEX(Einstellungen!$B$2:$B$100,Einstellungen!$A$1+1)&amp;":"&amp;H$5,Daten_DE!$A$1:$CZ$1,0)),1)-ROUND(INDEX(Daten_DE!$A11:$CZ11,MATCH(INDEX(Einstellungen!$B$2:$B$100,Einstellungen!$A$1)&amp;":"&amp;H$5,Daten_DE!$A$1:$CZ$1,0)),1),"-   ")</f>
        <v>-1</v>
      </c>
    </row>
    <row r="14" spans="2:12" x14ac:dyDescent="0.25">
      <c r="B14" s="121" t="s">
        <v>101</v>
      </c>
      <c r="C14" s="115" t="s">
        <v>94</v>
      </c>
      <c r="D14" s="116" cm="1">
        <f t="array" ref="D14">INDEX(Daten_DE!$A12:$CZ12,MATCH(INDEX(Einstellungen!$B$2:$B$100,Einstellungen!$A$1+1)&amp;":"&amp;D$4,Daten_DE!$A$1:$CZ$1,0))</f>
        <v>2.6</v>
      </c>
      <c r="E14" s="116" cm="1">
        <f t="array" ref="E14">INDEX(Daten_DE!$A12:$CZ12,MATCH(INDEX(Einstellungen!$B$2:$B$100,Einstellungen!$A$1+1)&amp;":"&amp;E$4,Daten_DE!$A$1:$CZ$1,0))</f>
        <v>4.7</v>
      </c>
      <c r="F14" s="117" cm="1">
        <f t="array" ref="F14">INDEX(Daten_DE!$A12:$CZ12,MATCH(INDEX(Einstellungen!$B$2:$B$100,Einstellungen!$A$1+1)&amp;":"&amp;F$5,Daten_DE!$A$1:$CZ$1,0))</f>
        <v>4.0999999999999996</v>
      </c>
      <c r="G14" s="118" cm="1">
        <f t="array" ref="G14">ROUND(INDEX(Daten_DE!$A12:$CZ12,MATCH(INDEX(Einstellungen!$B$2:$B$100,Einstellungen!$A$1+1)&amp;":"&amp;F$5,Daten_DE!$A$1:$CZ$1,0)),1)-ROUND(INDEX(Daten_DE!$A12:$CZ12,MATCH(INDEX(Einstellungen!$B$2:$B$100,Einstellungen!$A$1)&amp;":"&amp;F$5,Daten_DE!$A$1:$CZ$1,0)),1)</f>
        <v>2.2999999999999998</v>
      </c>
      <c r="H14" s="117" cm="1">
        <f t="array" ref="H14">INDEX(Daten_DE!$A12:$CZ12,MATCH(INDEX(Einstellungen!$B$2:$B$100,Einstellungen!$A$1+1)&amp;":"&amp;H$5,Daten_DE!$A$1:$CZ$1,0))</f>
        <v>2.4</v>
      </c>
      <c r="I14" s="119" cm="1">
        <f t="array" ref="I14">IFERROR(ROUND(INDEX(Daten_DE!$A12:$CZ12,MATCH(INDEX(Einstellungen!$B$2:$B$100,Einstellungen!$A$1+1)&amp;":"&amp;H$5,Daten_DE!$A$1:$CZ$1,0)),1)-ROUND(INDEX(Daten_DE!$A12:$CZ12,MATCH(INDEX(Einstellungen!$B$2:$B$100,Einstellungen!$A$1)&amp;":"&amp;H$5,Daten_DE!$A$1:$CZ$1,0)),1),"-   ")</f>
        <v>0</v>
      </c>
    </row>
    <row r="15" spans="2:12" x14ac:dyDescent="0.25">
      <c r="B15" s="11" t="s">
        <v>103</v>
      </c>
      <c r="C15" s="115" t="s">
        <v>94</v>
      </c>
      <c r="D15" s="116" cm="1">
        <f t="array" ref="D15">INDEX(Daten_DE!$A14:$CZ14,MATCH(INDEX(Einstellungen!$B$2:$B$100,Einstellungen!$A$1+1)&amp;":"&amp;D$4,Daten_DE!$A$1:$CZ$1,0))</f>
        <v>2.8</v>
      </c>
      <c r="E15" s="116" cm="1">
        <f t="array" ref="E15">INDEX(Daten_DE!$A14:$CZ14,MATCH(INDEX(Einstellungen!$B$2:$B$100,Einstellungen!$A$1+1)&amp;":"&amp;E$4,Daten_DE!$A$1:$CZ$1,0))</f>
        <v>-0.4</v>
      </c>
      <c r="F15" s="117" cm="1">
        <f t="array" ref="F15">INDEX(Daten_DE!$A14:$CZ14,MATCH(INDEX(Einstellungen!$B$2:$B$100,Einstellungen!$A$1+1)&amp;":"&amp;F$5,Daten_DE!$A$1:$CZ$1,0))</f>
        <v>-0.5</v>
      </c>
      <c r="G15" s="118" cm="1">
        <f t="array" ref="G15">ROUND(INDEX(Daten_DE!$A14:$CZ14,MATCH(INDEX(Einstellungen!$B$2:$B$100,Einstellungen!$A$1+1)&amp;":"&amp;F$5,Daten_DE!$A$1:$CZ$1,0)),1)-ROUND(INDEX(Daten_DE!$A14:$CZ14,MATCH(INDEX(Einstellungen!$B$2:$B$100,Einstellungen!$A$1)&amp;":"&amp;F$5,Daten_DE!$A$1:$CZ$1,0)),1)</f>
        <v>-0.5</v>
      </c>
      <c r="H15" s="117" cm="1">
        <f t="array" ref="H15">INDEX(Daten_DE!$A14:$CZ14,MATCH(INDEX(Einstellungen!$B$2:$B$100,Einstellungen!$A$1+1)&amp;":"&amp;H$5,Daten_DE!$A$1:$CZ$1,0))</f>
        <v>0.7</v>
      </c>
      <c r="I15" s="119" cm="1">
        <f t="array" ref="I15">IFERROR(ROUND(INDEX(Daten_DE!$A14:$CZ14,MATCH(INDEX(Einstellungen!$B$2:$B$100,Einstellungen!$A$1+1)&amp;":"&amp;H$5,Daten_DE!$A$1:$CZ$1,0)),1)-ROUND(INDEX(Daten_DE!$A14:$CZ14,MATCH(INDEX(Einstellungen!$B$2:$B$100,Einstellungen!$A$1)&amp;":"&amp;H$5,Daten_DE!$A$1:$CZ$1,0)),1),"-   ")</f>
        <v>-0.40000000000000013</v>
      </c>
    </row>
    <row r="16" spans="2:12" ht="25.5" x14ac:dyDescent="0.25">
      <c r="B16" s="53" t="s">
        <v>104</v>
      </c>
      <c r="C16" s="122" t="s">
        <v>170</v>
      </c>
      <c r="D16" s="123" cm="1">
        <f t="array" ref="D16">INDEX(Daten_DE!$A15:$CZ15,MATCH(INDEX(Einstellungen!$B$2:$B$100,Einstellungen!$A$1+1)&amp;":"&amp;D$4,Daten_DE!$A$1:$CZ$1,0))</f>
        <v>-1.3</v>
      </c>
      <c r="E16" s="123" cm="1">
        <f t="array" ref="E16">INDEX(Daten_DE!$A15:$CZ15,MATCH(INDEX(Einstellungen!$B$2:$B$100,Einstellungen!$A$1+1)&amp;":"&amp;E$4,Daten_DE!$A$1:$CZ$1,0))</f>
        <v>0.1</v>
      </c>
      <c r="F16" s="124" cm="1">
        <f t="array" ref="F16">INDEX(Daten_DE!$A15:$CZ15,MATCH(INDEX(Einstellungen!$B$2:$B$100,Einstellungen!$A$1+1)&amp;":"&amp;F$5,Daten_DE!$A$1:$CZ$1,0))</f>
        <v>0.3</v>
      </c>
      <c r="G16" s="125" cm="1">
        <f t="array" ref="G16">ROUND(INDEX(Daten_DE!$A15:$CZ15,MATCH(INDEX(Einstellungen!$B$2:$B$100,Einstellungen!$A$1+1)&amp;":"&amp;F$5,Daten_DE!$A$1:$CZ$1,0)),1)-ROUND(INDEX(Daten_DE!$A15:$CZ15,MATCH(INDEX(Einstellungen!$B$2:$B$100,Einstellungen!$A$1)&amp;":"&amp;F$5,Daten_DE!$A$1:$CZ$1,0)),1)</f>
        <v>0.19999999999999998</v>
      </c>
      <c r="H16" s="124" cm="1">
        <f t="array" ref="H16">INDEX(Daten_DE!$A15:$CZ15,MATCH(INDEX(Einstellungen!$B$2:$B$100,Einstellungen!$A$1+1)&amp;":"&amp;H$5,Daten_DE!$A$1:$CZ$1,0))</f>
        <v>-0.2</v>
      </c>
      <c r="I16" s="126" cm="1">
        <f t="array" ref="I16">IFERROR(ROUND(INDEX(Daten_DE!$A15:$CZ15,MATCH(INDEX(Einstellungen!$B$2:$B$100,Einstellungen!$A$1+1)&amp;":"&amp;H$5,Daten_DE!$A$1:$CZ$1,0)),1)-ROUND(INDEX(Daten_DE!$A15:$CZ15,MATCH(INDEX(Einstellungen!$B$2:$B$100,Einstellungen!$A$1)&amp;":"&amp;H$5,Daten_DE!$A$1:$CZ$1,0)),1),"-   ")</f>
        <v>-0.1</v>
      </c>
    </row>
    <row r="17" spans="1:9" x14ac:dyDescent="0.25">
      <c r="B17" s="114" t="s">
        <v>105</v>
      </c>
      <c r="C17" s="115" t="s">
        <v>94</v>
      </c>
      <c r="D17" s="116" cm="1">
        <f t="array" ref="D17">INDEX(Daten_DE!$A16:$CZ16,MATCH(INDEX(Einstellungen!$B$2:$B$100,Einstellungen!$A$1+1)&amp;":"&amp;D$4,Daten_DE!$A$1:$CZ$1,0))</f>
        <v>3.1</v>
      </c>
      <c r="E17" s="116" cm="1">
        <f t="array" ref="E17">INDEX(Daten_DE!$A16:$CZ16,MATCH(INDEX(Einstellungen!$B$2:$B$100,Einstellungen!$A$1+1)&amp;":"&amp;E$4,Daten_DE!$A$1:$CZ$1,0))</f>
        <v>-0.3</v>
      </c>
      <c r="F17" s="117" cm="1">
        <f t="array" ref="F17">INDEX(Daten_DE!$A16:$CZ16,MATCH(INDEX(Einstellungen!$B$2:$B$100,Einstellungen!$A$1+1)&amp;":"&amp;F$5,Daten_DE!$A$1:$CZ$1,0))</f>
        <v>-0.2</v>
      </c>
      <c r="G17" s="118" cm="1">
        <f t="array" ref="G17">ROUND(INDEX(Daten_DE!$A16:$CZ16,MATCH(INDEX(Einstellungen!$B$2:$B$100,Einstellungen!$A$1+1)&amp;":"&amp;F$5,Daten_DE!$A$1:$CZ$1,0)),1)-ROUND(INDEX(Daten_DE!$A16:$CZ16,MATCH(INDEX(Einstellungen!$B$2:$B$100,Einstellungen!$A$1)&amp;":"&amp;F$5,Daten_DE!$A$1:$CZ$1,0)),1)</f>
        <v>9.9999999999999978E-2</v>
      </c>
      <c r="H17" s="117" cm="1">
        <f t="array" ref="H17">INDEX(Daten_DE!$A16:$CZ16,MATCH(INDEX(Einstellungen!$B$2:$B$100,Einstellungen!$A$1+1)&amp;":"&amp;H$5,Daten_DE!$A$1:$CZ$1,0))</f>
        <v>0.8</v>
      </c>
      <c r="I17" s="119" cm="1">
        <f t="array" ref="I17">IFERROR(ROUND(INDEX(Daten_DE!$A16:$CZ16,MATCH(INDEX(Einstellungen!$B$2:$B$100,Einstellungen!$A$1+1)&amp;":"&amp;H$5,Daten_DE!$A$1:$CZ$1,0)),1)-ROUND(INDEX(Daten_DE!$A16:$CZ16,MATCH(INDEX(Einstellungen!$B$2:$B$100,Einstellungen!$A$1)&amp;":"&amp;H$5,Daten_DE!$A$1:$CZ$1,0)),1),"-   ")</f>
        <v>-1</v>
      </c>
    </row>
    <row r="18" spans="1:9" x14ac:dyDescent="0.25">
      <c r="B18" s="114" t="s">
        <v>106</v>
      </c>
      <c r="C18" s="115" t="s">
        <v>94</v>
      </c>
      <c r="D18" s="116" cm="1">
        <f t="array" ref="D18">INDEX(Daten_DE!$A17:$CZ17,MATCH(INDEX(Einstellungen!$B$2:$B$100,Einstellungen!$A$1+1)&amp;":"&amp;D$4,Daten_DE!$A$1:$CZ$1,0))</f>
        <v>7</v>
      </c>
      <c r="E18" s="116" cm="1">
        <f t="array" ref="E18">INDEX(Daten_DE!$A17:$CZ17,MATCH(INDEX(Einstellungen!$B$2:$B$100,Einstellungen!$A$1+1)&amp;":"&amp;E$4,Daten_DE!$A$1:$CZ$1,0))</f>
        <v>-0.6</v>
      </c>
      <c r="F18" s="117" cm="1">
        <f t="array" ref="F18">INDEX(Daten_DE!$A17:$CZ17,MATCH(INDEX(Einstellungen!$B$2:$B$100,Einstellungen!$A$1+1)&amp;":"&amp;F$5,Daten_DE!$A$1:$CZ$1,0))</f>
        <v>-1.1000000000000001</v>
      </c>
      <c r="G18" s="118" cm="1">
        <f t="array" ref="G18">ROUND(INDEX(Daten_DE!$A17:$CZ17,MATCH(INDEX(Einstellungen!$B$2:$B$100,Einstellungen!$A$1+1)&amp;":"&amp;F$5,Daten_DE!$A$1:$CZ$1,0)),1)-ROUND(INDEX(Daten_DE!$A17:$CZ17,MATCH(INDEX(Einstellungen!$B$2:$B$100,Einstellungen!$A$1)&amp;":"&amp;F$5,Daten_DE!$A$1:$CZ$1,0)),1)</f>
        <v>-0.50000000000000011</v>
      </c>
      <c r="H18" s="117" cm="1">
        <f t="array" ref="H18">INDEX(Daten_DE!$A17:$CZ17,MATCH(INDEX(Einstellungen!$B$2:$B$100,Einstellungen!$A$1+1)&amp;":"&amp;H$5,Daten_DE!$A$1:$CZ$1,0))</f>
        <v>1.5</v>
      </c>
      <c r="I18" s="119" cm="1">
        <f t="array" ref="I18">IFERROR(ROUND(INDEX(Daten_DE!$A17:$CZ17,MATCH(INDEX(Einstellungen!$B$2:$B$100,Einstellungen!$A$1+1)&amp;":"&amp;H$5,Daten_DE!$A$1:$CZ$1,0)),1)-ROUND(INDEX(Daten_DE!$A17:$CZ17,MATCH(INDEX(Einstellungen!$B$2:$B$100,Einstellungen!$A$1)&amp;":"&amp;H$5,Daten_DE!$A$1:$CZ$1,0)),1),"-   ")</f>
        <v>-0.70000000000000018</v>
      </c>
    </row>
    <row r="19" spans="1:9" x14ac:dyDescent="0.25">
      <c r="B19" s="127" t="s">
        <v>122</v>
      </c>
      <c r="C19" s="128" t="s">
        <v>67</v>
      </c>
      <c r="D19" s="129" cm="1">
        <f t="array" ref="D19">INDEX(Daten_DE!$A18:$CZ18,MATCH(INDEX(Einstellungen!$B$2:$B$100,Einstellungen!$A$1+1)&amp;":"&amp;D$4,Daten_DE!$A$1:$CZ$1,0))</f>
        <v>4.4000000000000004</v>
      </c>
      <c r="E19" s="129" cm="1">
        <f t="array" ref="E19">INDEX(Daten_DE!$A18:$CZ18,MATCH(INDEX(Einstellungen!$B$2:$B$100,Einstellungen!$A$1+1)&amp;":"&amp;E$4,Daten_DE!$A$1:$CZ$1,0))</f>
        <v>5.9</v>
      </c>
      <c r="F19" s="130" cm="1">
        <f t="array" ref="F19">INDEX(Daten_DE!$A18:$CZ18,MATCH(INDEX(Einstellungen!$B$2:$B$100,Einstellungen!$A$1+1)&amp;":"&amp;F$5,Daten_DE!$A$1:$CZ$1,0))</f>
        <v>6.7</v>
      </c>
      <c r="G19" s="131" cm="1">
        <f t="array" ref="G19">ROUND(INDEX(Daten_DE!$A18:$CZ18,MATCH(INDEX(Einstellungen!$B$2:$B$100,Einstellungen!$A$1+1)&amp;":"&amp;F$5,Daten_DE!$A$1:$CZ$1,0)),1)-ROUND(INDEX(Daten_DE!$A18:$CZ18,MATCH(INDEX(Einstellungen!$B$2:$B$100,Einstellungen!$A$1)&amp;":"&amp;F$5,Daten_DE!$A$1:$CZ$1,0)),1)</f>
        <v>0</v>
      </c>
      <c r="H19" s="130" cm="1">
        <f t="array" ref="H19">INDEX(Daten_DE!$A18:$CZ18,MATCH(INDEX(Einstellungen!$B$2:$B$100,Einstellungen!$A$1+1)&amp;":"&amp;H$5,Daten_DE!$A$1:$CZ$1,0))</f>
        <v>6.4</v>
      </c>
      <c r="I19" s="132" cm="1">
        <f t="array" ref="I19">IFERROR(ROUND(INDEX(Daten_DE!$A18:$CZ18,MATCH(INDEX(Einstellungen!$B$2:$B$100,Einstellungen!$A$1+1)&amp;":"&amp;H$5,Daten_DE!$A$1:$CZ$1,0)),1)-ROUND(INDEX(Daten_DE!$A18:$CZ18,MATCH(INDEX(Einstellungen!$B$2:$B$100,Einstellungen!$A$1)&amp;":"&amp;H$5,Daten_DE!$A$1:$CZ$1,0)),1),"-   ")</f>
        <v>-0.29999999999999982</v>
      </c>
    </row>
    <row r="20" spans="1:9" x14ac:dyDescent="0.25">
      <c r="B20" s="127" t="s">
        <v>108</v>
      </c>
      <c r="C20" s="133" t="s">
        <v>109</v>
      </c>
      <c r="D20" s="134" cm="1">
        <f t="array" ref="D20">INDEX(Daten_DE!$A19:$CZ19,MATCH(INDEX(Einstellungen!$B$2:$B$100,Einstellungen!$A$1+1)&amp;":"&amp;D$4,Daten_DE!$A$1:$CZ$1,0))</f>
        <v>45675</v>
      </c>
      <c r="E20" s="134" cm="1">
        <f t="array" ref="E20">INDEX(Daten_DE!$A19:$CZ19,MATCH(INDEX(Einstellungen!$B$2:$B$100,Einstellungen!$A$1+1)&amp;":"&amp;E$4,Daten_DE!$A$1:$CZ$1,0))</f>
        <v>46011</v>
      </c>
      <c r="F20" s="135" cm="1">
        <f t="array" ref="F20">INDEX(Daten_DE!$A19:$CZ19,MATCH(INDEX(Einstellungen!$B$2:$B$100,Einstellungen!$A$1+1)&amp;":"&amp;F$5,Daten_DE!$A$1:$CZ$1,0))</f>
        <v>46155</v>
      </c>
      <c r="G20" s="136" cm="1">
        <f t="array" ref="G20">ROUND(INDEX(Daten_DE!$A19:$CZ19,MATCH(INDEX(Einstellungen!$B$2:$B$100,Einstellungen!$A$1+1)&amp;":"&amp;F$5,Daten_DE!$A$1:$CZ$1,0)),0)-ROUND(INDEX(Daten_DE!$A19:$CZ19,MATCH(INDEX(Einstellungen!$B$2:$B$100,Einstellungen!$A$1)&amp;":"&amp;F$5,Daten_DE!$A$1:$CZ$1,0)),0)</f>
        <v>101</v>
      </c>
      <c r="H20" s="135" cm="1">
        <f t="array" ref="H20">INDEX(Daten_DE!$A19:$CZ19,MATCH(INDEX(Einstellungen!$B$2:$B$100,Einstellungen!$A$1+1)&amp;":"&amp;H$5,Daten_DE!$A$1:$CZ$1,0))</f>
        <v>46153</v>
      </c>
      <c r="I20" s="137" cm="1">
        <f t="array" ref="I20">IFERROR(ROUND(INDEX(Daten_DE!$A19:$CZ19,MATCH(INDEX(Einstellungen!$B$2:$B$100,Einstellungen!$A$1+1)&amp;":"&amp;H$5,Daten_DE!$A$1:$CZ$1,0)),0)-ROUND(INDEX(Daten_DE!$A19:$CZ19,MATCH(INDEX(Einstellungen!$B$2:$B$100,Einstellungen!$A$1)&amp;":"&amp;H$5,Daten_DE!$A$1:$CZ$1,0)),0),"-   ")</f>
        <v>54</v>
      </c>
    </row>
    <row r="21" spans="1:9" x14ac:dyDescent="0.25">
      <c r="A21" s="42"/>
      <c r="B21" s="127" t="s">
        <v>110</v>
      </c>
      <c r="C21" s="133" t="s">
        <v>109</v>
      </c>
      <c r="D21" s="134" cm="1">
        <f t="array" ref="D21">INDEX(Daten_DE!$A20:$CZ20,MATCH(INDEX(Einstellungen!$B$2:$B$100,Einstellungen!$A$1+1)&amp;":"&amp;D$4,Daten_DE!$A$1:$CZ$1,0))</f>
        <v>34507</v>
      </c>
      <c r="E21" s="134" cm="1">
        <f t="array" ref="E21">INDEX(Daten_DE!$A20:$CZ20,MATCH(INDEX(Einstellungen!$B$2:$B$100,Einstellungen!$A$1+1)&amp;":"&amp;E$4,Daten_DE!$A$1:$CZ$1,0))</f>
        <v>34790</v>
      </c>
      <c r="F21" s="135" cm="1">
        <f t="array" ref="F21">INDEX(Daten_DE!$A20:$CZ20,MATCH(INDEX(Einstellungen!$B$2:$B$100,Einstellungen!$A$1+1)&amp;":"&amp;F$5,Daten_DE!$A$1:$CZ$1,0))</f>
        <v>34937</v>
      </c>
      <c r="G21" s="136" cm="1">
        <f t="array" ref="G21">ROUND(INDEX(Daten_DE!$A20:$CZ20,MATCH(INDEX(Einstellungen!$B$2:$B$100,Einstellungen!$A$1+1)&amp;":"&amp;F$5,Daten_DE!$A$1:$CZ$1,0)),0)-ROUND(INDEX(Daten_DE!$A20:$CZ20,MATCH(INDEX(Einstellungen!$B$2:$B$100,Einstellungen!$A$1)&amp;":"&amp;F$5,Daten_DE!$A$1:$CZ$1,0)),0)</f>
        <v>-30</v>
      </c>
      <c r="H21" s="135" cm="1">
        <f t="array" ref="H21">INDEX(Daten_DE!$A20:$CZ20,MATCH(INDEX(Einstellungen!$B$2:$B$100,Einstellungen!$A$1+1)&amp;":"&amp;H$5,Daten_DE!$A$1:$CZ$1,0))</f>
        <v>34990</v>
      </c>
      <c r="I21" s="137" cm="1">
        <f t="array" ref="I21">IFERROR(ROUND(INDEX(Daten_DE!$A20:$CZ20,MATCH(INDEX(Einstellungen!$B$2:$B$100,Einstellungen!$A$1+1)&amp;":"&amp;H$5,Daten_DE!$A$1:$CZ$1,0)),0)-ROUND(INDEX(Daten_DE!$A20:$CZ20,MATCH(INDEX(Einstellungen!$B$2:$B$100,Einstellungen!$A$1)&amp;":"&amp;H$5,Daten_DE!$A$1:$CZ$1,0)),0),"-   ")</f>
        <v>-101</v>
      </c>
    </row>
    <row r="22" spans="1:9" x14ac:dyDescent="0.25">
      <c r="A22" s="42"/>
      <c r="B22" s="127" t="s">
        <v>111</v>
      </c>
      <c r="C22" s="133" t="s">
        <v>109</v>
      </c>
      <c r="D22" s="134" cm="1">
        <f t="array" ref="D22">INDEX(Daten_DE!$A21:$CZ21,MATCH(INDEX(Einstellungen!$B$2:$B$100,Einstellungen!$A$1+1)&amp;":"&amp;D$4,Daten_DE!$A$1:$CZ$1,0))</f>
        <v>2418</v>
      </c>
      <c r="E22" s="134" cm="1">
        <f t="array" ref="E22">INDEX(Daten_DE!$A21:$CZ21,MATCH(INDEX(Einstellungen!$B$2:$B$100,Einstellungen!$A$1+1)&amp;":"&amp;E$4,Daten_DE!$A$1:$CZ$1,0))</f>
        <v>2609</v>
      </c>
      <c r="F22" s="135" cm="1">
        <f t="array" ref="F22">INDEX(Daten_DE!$A21:$CZ21,MATCH(INDEX(Einstellungen!$B$2:$B$100,Einstellungen!$A$1+1)&amp;":"&amp;F$5,Daten_DE!$A$1:$CZ$1,0))</f>
        <v>2792</v>
      </c>
      <c r="G22" s="136" cm="1">
        <f t="array" ref="G22">ROUND(INDEX(Daten_DE!$A21:$CZ21,MATCH(INDEX(Einstellungen!$B$2:$B$100,Einstellungen!$A$1+1)&amp;":"&amp;F$5,Daten_DE!$A$1:$CZ$1,0)),0)-ROUND(INDEX(Daten_DE!$A21:$CZ21,MATCH(INDEX(Einstellungen!$B$2:$B$100,Einstellungen!$A$1)&amp;":"&amp;F$5,Daten_DE!$A$1:$CZ$1,0)),0)</f>
        <v>113</v>
      </c>
      <c r="H22" s="135" cm="1">
        <f t="array" ref="H22">INDEX(Daten_DE!$A21:$CZ21,MATCH(INDEX(Einstellungen!$B$2:$B$100,Einstellungen!$A$1+1)&amp;":"&amp;H$5,Daten_DE!$A$1:$CZ$1,0))</f>
        <v>2869</v>
      </c>
      <c r="I22" s="137" cm="1">
        <f t="array" ref="I22">IFERROR(ROUND(INDEX(Daten_DE!$A21:$CZ21,MATCH(INDEX(Einstellungen!$B$2:$B$100,Einstellungen!$A$1+1)&amp;":"&amp;H$5,Daten_DE!$A$1:$CZ$1,0)),0)-ROUND(INDEX(Daten_DE!$A21:$CZ21,MATCH(INDEX(Einstellungen!$B$2:$B$100,Einstellungen!$A$1)&amp;":"&amp;H$5,Daten_DE!$A$1:$CZ$1,0)),0),"-   ")</f>
        <v>277</v>
      </c>
    </row>
    <row r="23" spans="1:9" x14ac:dyDescent="0.25">
      <c r="A23" s="42"/>
      <c r="B23" s="127" t="s">
        <v>123</v>
      </c>
      <c r="C23" s="128" t="s">
        <v>67</v>
      </c>
      <c r="D23" s="129" cm="1">
        <f t="array" ref="D23">INDEX(Daten_DE!$A22:$CZ22,MATCH(INDEX(Einstellungen!$B$2:$B$100,Einstellungen!$A$1+1)&amp;":"&amp;D$4,Daten_DE!$A$1:$CZ$1,0))</f>
        <v>5.3</v>
      </c>
      <c r="E23" s="129" cm="1">
        <f t="array" ref="E23">INDEX(Daten_DE!$A22:$CZ22,MATCH(INDEX(Einstellungen!$B$2:$B$100,Einstellungen!$A$1+1)&amp;":"&amp;E$4,Daten_DE!$A$1:$CZ$1,0))</f>
        <v>5.7</v>
      </c>
      <c r="F23" s="130" cm="1">
        <f t="array" ref="F23">INDEX(Daten_DE!$A22:$CZ22,MATCH(INDEX(Einstellungen!$B$2:$B$100,Einstellungen!$A$1+1)&amp;":"&amp;F$5,Daten_DE!$A$1:$CZ$1,0))</f>
        <v>6</v>
      </c>
      <c r="G23" s="131" cm="1">
        <f t="array" ref="G23">ROUND(INDEX(Daten_DE!$A22:$CZ22,MATCH(INDEX(Einstellungen!$B$2:$B$100,Einstellungen!$A$1+1)&amp;":"&amp;F$5,Daten_DE!$A$1:$CZ$1,0)),1)-ROUND(INDEX(Daten_DE!$A22:$CZ22,MATCH(INDEX(Einstellungen!$B$2:$B$100,Einstellungen!$A$1)&amp;":"&amp;F$5,Daten_DE!$A$1:$CZ$1,0)),1)</f>
        <v>0.20000000000000018</v>
      </c>
      <c r="H23" s="130" cm="1">
        <f t="array" ref="H23">INDEX(Daten_DE!$A22:$CZ22,MATCH(INDEX(Einstellungen!$B$2:$B$100,Einstellungen!$A$1+1)&amp;":"&amp;H$5,Daten_DE!$A$1:$CZ$1,0))</f>
        <v>6.1</v>
      </c>
      <c r="I23" s="132" cm="1">
        <f t="array" ref="I23">IFERROR(ROUND(INDEX(Daten_DE!$A22:$CZ22,MATCH(INDEX(Einstellungen!$B$2:$B$100,Einstellungen!$A$1+1)&amp;":"&amp;H$5,Daten_DE!$A$1:$CZ$1,0)),1)-ROUND(INDEX(Daten_DE!$A22:$CZ22,MATCH(INDEX(Einstellungen!$B$2:$B$100,Einstellungen!$A$1)&amp;":"&amp;H$5,Daten_DE!$A$1:$CZ$1,0)),1),"-   ")</f>
        <v>0.5</v>
      </c>
    </row>
    <row r="24" spans="1:9" x14ac:dyDescent="0.25">
      <c r="A24" s="42"/>
      <c r="B24" s="127" t="s">
        <v>124</v>
      </c>
      <c r="C24" s="128" t="s">
        <v>94</v>
      </c>
      <c r="D24" s="129" cm="1">
        <f t="array" ref="D24">INDEX(Daten_DE!$A23:$CZ23,MATCH(INDEX(Einstellungen!$B$2:$B$100,Einstellungen!$A$1+1)&amp;":"&amp;D$4,Daten_DE!$A$1:$CZ$1,0))</f>
        <v>6.9</v>
      </c>
      <c r="E24" s="129" cm="1">
        <f t="array" ref="E24">INDEX(Daten_DE!$A23:$CZ23,MATCH(INDEX(Einstellungen!$B$2:$B$100,Einstellungen!$A$1+1)&amp;":"&amp;E$4,Daten_DE!$A$1:$CZ$1,0))</f>
        <v>5.9</v>
      </c>
      <c r="F24" s="130" cm="1">
        <f t="array" ref="F24">INDEX(Daten_DE!$A23:$CZ23,MATCH(INDEX(Einstellungen!$B$2:$B$100,Einstellungen!$A$1+1)&amp;":"&amp;F$5,Daten_DE!$A$1:$CZ$1,0))</f>
        <v>2.2000000000000002</v>
      </c>
      <c r="G24" s="131" cm="1">
        <f t="array" ref="G24">ROUND(INDEX(Daten_DE!$A23:$CZ23,MATCH(INDEX(Einstellungen!$B$2:$B$100,Einstellungen!$A$1+1)&amp;":"&amp;F$5,Daten_DE!$A$1:$CZ$1,0)),1)-ROUND(INDEX(Daten_DE!$A23:$CZ23,MATCH(INDEX(Einstellungen!$B$2:$B$100,Einstellungen!$A$1)&amp;":"&amp;F$5,Daten_DE!$A$1:$CZ$1,0)),1)</f>
        <v>-0.19999999999999973</v>
      </c>
      <c r="H24" s="130" cm="1">
        <f t="array" ref="H24">INDEX(Daten_DE!$A23:$CZ23,MATCH(INDEX(Einstellungen!$B$2:$B$100,Einstellungen!$A$1+1)&amp;":"&amp;H$5,Daten_DE!$A$1:$CZ$1,0))</f>
        <v>2.1</v>
      </c>
      <c r="I24" s="132" cm="1">
        <f t="array" ref="I24">IFERROR(ROUND(INDEX(Daten_DE!$A23:$CZ23,MATCH(INDEX(Einstellungen!$B$2:$B$100,Einstellungen!$A$1+1)&amp;":"&amp;H$5,Daten_DE!$A$1:$CZ$1,0)),1)-ROUND(INDEX(Daten_DE!$A23:$CZ23,MATCH(INDEX(Einstellungen!$B$2:$B$100,Einstellungen!$A$1)&amp;":"&amp;H$5,Daten_DE!$A$1:$CZ$1,0)),1),"-   ")</f>
        <v>0</v>
      </c>
    </row>
    <row r="25" spans="1:9" x14ac:dyDescent="0.25">
      <c r="A25" s="42"/>
      <c r="B25" s="15" t="s">
        <v>125</v>
      </c>
      <c r="C25" s="138" t="s">
        <v>67</v>
      </c>
      <c r="D25" s="129" cm="1">
        <f t="array" ref="D25">INDEX(Daten_DE!$A24:$CZ24,MATCH(INDEX(Einstellungen!$B$2:$B$100,Einstellungen!$A$1+1)&amp;":"&amp;D$4,Daten_DE!$A$1:$CZ$1,0))</f>
        <v>-2.1</v>
      </c>
      <c r="E25" s="129" cm="1">
        <f t="array" ref="E25">INDEX(Daten_DE!$A24:$CZ24,MATCH(INDEX(Einstellungen!$B$2:$B$100,Einstellungen!$A$1+1)&amp;":"&amp;E$4,Daten_DE!$A$1:$CZ$1,0))</f>
        <v>-2.6</v>
      </c>
      <c r="F25" s="130" cm="1">
        <f t="array" ref="F25">INDEX(Daten_DE!$A24:$CZ24,MATCH(INDEX(Einstellungen!$B$2:$B$100,Einstellungen!$A$1+1)&amp;":"&amp;F$5,Daten_DE!$A$1:$CZ$1,0))</f>
        <v>-2.1</v>
      </c>
      <c r="G25" s="131" cm="1">
        <f t="array" ref="G25">ROUND(INDEX(Daten_DE!$A24:$CZ24,MATCH(INDEX(Einstellungen!$B$2:$B$100,Einstellungen!$A$1+1)&amp;":"&amp;F$5,Daten_DE!$A$1:$CZ$1,0)),1)-ROUND(INDEX(Daten_DE!$A24:$CZ24,MATCH(INDEX(Einstellungen!$B$2:$B$100,Einstellungen!$A$1)&amp;":"&amp;F$5,Daten_DE!$A$1:$CZ$1,0)),1)</f>
        <v>-0.60000000000000009</v>
      </c>
      <c r="H25" s="130" cm="1">
        <f t="array" ref="H25">INDEX(Daten_DE!$A24:$CZ24,MATCH(INDEX(Einstellungen!$B$2:$B$100,Einstellungen!$A$1+1)&amp;":"&amp;H$5,Daten_DE!$A$1:$CZ$1,0))</f>
        <v>-1.9</v>
      </c>
      <c r="I25" s="132" cm="1">
        <f t="array" ref="I25">IFERROR(ROUND(INDEX(Daten_DE!$A24:$CZ24,MATCH(INDEX(Einstellungen!$B$2:$B$100,Einstellungen!$A$1+1)&amp;":"&amp;H$5,Daten_DE!$A$1:$CZ$1,0)),1)-ROUND(INDEX(Daten_DE!$A24:$CZ24,MATCH(INDEX(Einstellungen!$B$2:$B$100,Einstellungen!$A$1)&amp;":"&amp;H$5,Daten_DE!$A$1:$CZ$1,0)),1),"-   ")</f>
        <v>-0.89999999999999991</v>
      </c>
    </row>
    <row r="26" spans="1:9" x14ac:dyDescent="0.25">
      <c r="A26" s="42"/>
      <c r="B26" s="15" t="s">
        <v>126</v>
      </c>
      <c r="C26" s="138" t="s">
        <v>94</v>
      </c>
      <c r="D26" s="129" cm="1">
        <f t="array" ref="D26">INDEX(Daten_DE!$A25:$CZ25,MATCH(INDEX(Einstellungen!$B$2:$B$100,Einstellungen!$A$1+1)&amp;":"&amp;D$4,Daten_DE!$A$1:$CZ$1,0))</f>
        <v>0.6</v>
      </c>
      <c r="E26" s="129" cm="1">
        <f t="array" ref="E26">INDEX(Daten_DE!$A25:$CZ25,MATCH(INDEX(Einstellungen!$B$2:$B$100,Einstellungen!$A$1+1)&amp;":"&amp;E$4,Daten_DE!$A$1:$CZ$1,0))</f>
        <v>-0.1</v>
      </c>
      <c r="F26" s="130" cm="1">
        <f t="array" ref="F26">INDEX(Daten_DE!$A25:$CZ25,MATCH(INDEX(Einstellungen!$B$2:$B$100,Einstellungen!$A$1+1)&amp;":"&amp;F$5,Daten_DE!$A$1:$CZ$1,0))</f>
        <v>-0.4</v>
      </c>
      <c r="G26" s="131" cm="1">
        <f t="array" ref="G26">ROUND(INDEX(Daten_DE!$A25:$CZ25,MATCH(INDEX(Einstellungen!$B$2:$B$100,Einstellungen!$A$1+1)&amp;":"&amp;F$5,Daten_DE!$A$1:$CZ$1,0)),1)-ROUND(INDEX(Daten_DE!$A25:$CZ25,MATCH(INDEX(Einstellungen!$B$2:$B$100,Einstellungen!$A$1)&amp;":"&amp;F$5,Daten_DE!$A$1:$CZ$1,0)),1)</f>
        <v>-0.2</v>
      </c>
      <c r="H26" s="130" cm="1">
        <f t="array" ref="H26">INDEX(Daten_DE!$A25:$CZ25,MATCH(INDEX(Einstellungen!$B$2:$B$100,Einstellungen!$A$1+1)&amp;":"&amp;H$5,Daten_DE!$A$1:$CZ$1,0))</f>
        <v>0.2</v>
      </c>
      <c r="I26" s="132" cm="1">
        <f t="array" ref="I26">IFERROR(ROUND(INDEX(Daten_DE!$A25:$CZ25,MATCH(INDEX(Einstellungen!$B$2:$B$100,Einstellungen!$A$1+1)&amp;":"&amp;H$5,Daten_DE!$A$1:$CZ$1,0)),1)-ROUND(INDEX(Daten_DE!$A25:$CZ25,MATCH(INDEX(Einstellungen!$B$2:$B$100,Einstellungen!$A$1)&amp;":"&amp;H$5,Daten_DE!$A$1:$CZ$1,0)),1),"-   ")</f>
        <v>-0.39999999999999997</v>
      </c>
    </row>
    <row r="27" spans="1:9" x14ac:dyDescent="0.25">
      <c r="A27" s="42"/>
      <c r="B27" s="139" t="s">
        <v>127</v>
      </c>
      <c r="C27" s="140" t="s">
        <v>94</v>
      </c>
      <c r="D27" s="141" cm="1">
        <f t="array" ref="D27">INDEX(Daten_DE!$A26:$CZ26,MATCH(INDEX(Einstellungen!$B$2:$B$100,Einstellungen!$A$1+1)&amp;":"&amp;D$4,Daten_DE!$A$1:$CZ$1,0))</f>
        <v>1.5</v>
      </c>
      <c r="E27" s="141" cm="1">
        <f t="array" ref="E27">INDEX(Daten_DE!$A26:$CZ26,MATCH(INDEX(Einstellungen!$B$2:$B$100,Einstellungen!$A$1+1)&amp;":"&amp;E$4,Daten_DE!$A$1:$CZ$1,0))</f>
        <v>-0.1</v>
      </c>
      <c r="F27" s="142" cm="1">
        <f t="array" ref="F27">INDEX(Daten_DE!$A26:$CZ26,MATCH(INDEX(Einstellungen!$B$2:$B$100,Einstellungen!$A$1+1)&amp;":"&amp;F$5,Daten_DE!$A$1:$CZ$1,0))</f>
        <v>-0.1</v>
      </c>
      <c r="G27" s="143" cm="1">
        <f t="array" ref="G27">ROUND(INDEX(Daten_DE!$A26:$CZ26,MATCH(INDEX(Einstellungen!$B$2:$B$100,Einstellungen!$A$1+1)&amp;":"&amp;F$5,Daten_DE!$A$1:$CZ$1,0)),1)-ROUND(INDEX(Daten_DE!$A26:$CZ26,MATCH(INDEX(Einstellungen!$B$2:$B$100,Einstellungen!$A$1)&amp;":"&amp;F$5,Daten_DE!$A$1:$CZ$1,0)),1)</f>
        <v>-0.30000000000000004</v>
      </c>
      <c r="H27" s="142" cm="1">
        <f t="array" ref="H27">INDEX(Daten_DE!$A26:$CZ26,MATCH(INDEX(Einstellungen!$B$2:$B$100,Einstellungen!$A$1+1)&amp;":"&amp;H$5,Daten_DE!$A$1:$CZ$1,0))</f>
        <v>0.6</v>
      </c>
      <c r="I27" s="132" cm="1">
        <f t="array" ref="I27">IFERROR(ROUND(INDEX(Daten_DE!$A26:$CZ26,MATCH(INDEX(Einstellungen!$B$2:$B$100,Einstellungen!$A$1+1)&amp;":"&amp;H$5,Daten_DE!$A$1:$CZ$1,0)),1)-ROUND(INDEX(Daten_DE!$A26:$CZ26,MATCH(INDEX(Einstellungen!$B$2:$B$100,Einstellungen!$A$1)&amp;":"&amp;H$5,Daten_DE!$A$1:$CZ$1,0)),1),"-   ")</f>
        <v>-0.50000000000000011</v>
      </c>
    </row>
    <row r="28" spans="1:9" ht="9" customHeight="1" x14ac:dyDescent="0.25">
      <c r="A28" s="42"/>
      <c r="B28" s="28"/>
      <c r="C28" s="28"/>
      <c r="D28" s="28"/>
      <c r="E28" s="28"/>
      <c r="F28" s="28"/>
      <c r="G28" s="28"/>
      <c r="H28" s="32"/>
      <c r="I28" s="28"/>
    </row>
    <row r="29" spans="1:9" ht="12" customHeight="1" x14ac:dyDescent="0.25">
      <c r="B29" s="205" t="s">
        <v>294</v>
      </c>
      <c r="C29" s="205"/>
      <c r="D29" s="205"/>
      <c r="E29" s="205"/>
      <c r="F29" s="205"/>
      <c r="G29" s="205"/>
      <c r="H29" s="205"/>
      <c r="I29" s="205"/>
    </row>
    <row r="30" spans="1:9" ht="26.25" customHeight="1" x14ac:dyDescent="0.25">
      <c r="A30" s="42"/>
      <c r="B30" s="218" t="str" cm="1">
        <f t="array" ref="B30">"2 – Preisbereinigt. Veränderung zum Vorjahr. Gilt zudem für alle angegebenen Bestandteile des BIP. " &amp; INDEX(Einstellungen!$M$3:$M$100,Einstellungen!$A$1,0)</f>
        <v>2 – Preisbereinigt. Veränderung zum Vorjahr. Gilt zudem für alle angegebenen Bestandteile des BIP. Da die verwendungsseitige Zusammensetzung der Revisionen des BIP im 1. Halbjahr 2024 noch aussteht, wird unterstellt, dass es sich um eine Anpassung der Vorratsveränderungen handelt.</v>
      </c>
      <c r="C30" s="218"/>
      <c r="D30" s="218"/>
      <c r="E30" s="218"/>
      <c r="F30" s="218"/>
      <c r="G30" s="218"/>
      <c r="H30" s="218"/>
      <c r="I30" s="218"/>
    </row>
    <row r="31" spans="1:9" ht="12" customHeight="1" x14ac:dyDescent="0.25">
      <c r="A31" s="42"/>
      <c r="B31" s="205" t="s">
        <v>128</v>
      </c>
      <c r="C31" s="205"/>
      <c r="D31" s="205"/>
      <c r="E31" s="205"/>
      <c r="F31" s="205"/>
      <c r="G31" s="205"/>
      <c r="H31" s="205"/>
      <c r="I31" s="205"/>
    </row>
    <row r="32" spans="1:9" ht="12" customHeight="1" x14ac:dyDescent="0.25">
      <c r="A32" s="42"/>
      <c r="B32" s="205" t="s">
        <v>129</v>
      </c>
      <c r="C32" s="205"/>
      <c r="D32" s="205"/>
      <c r="E32" s="205"/>
      <c r="F32" s="205"/>
      <c r="G32" s="205"/>
      <c r="H32" s="205"/>
      <c r="I32" s="205"/>
    </row>
    <row r="33" spans="1:9" ht="12" customHeight="1" x14ac:dyDescent="0.25">
      <c r="A33" s="42"/>
      <c r="B33" s="205" t="s">
        <v>130</v>
      </c>
      <c r="C33" s="205"/>
      <c r="D33" s="205"/>
      <c r="E33" s="205"/>
      <c r="F33" s="205"/>
      <c r="G33" s="205"/>
      <c r="H33" s="205"/>
      <c r="I33" s="205"/>
    </row>
    <row r="34" spans="1:9" ht="12" customHeight="1" x14ac:dyDescent="0.25">
      <c r="A34" s="42"/>
      <c r="B34" s="205" t="s">
        <v>131</v>
      </c>
      <c r="C34" s="205"/>
      <c r="D34" s="205"/>
      <c r="E34" s="205"/>
      <c r="F34" s="205"/>
      <c r="G34" s="205"/>
      <c r="H34" s="205"/>
      <c r="I34" s="205"/>
    </row>
    <row r="35" spans="1:9" ht="12" customHeight="1" x14ac:dyDescent="0.25">
      <c r="A35" s="42"/>
      <c r="B35" s="205" t="s">
        <v>132</v>
      </c>
      <c r="C35" s="205"/>
      <c r="D35" s="205"/>
      <c r="E35" s="205"/>
      <c r="F35" s="205"/>
      <c r="G35" s="205"/>
      <c r="H35" s="205"/>
      <c r="I35" s="205"/>
    </row>
    <row r="36" spans="1:9" ht="12" customHeight="1" x14ac:dyDescent="0.25">
      <c r="A36" s="42"/>
      <c r="B36" s="205" t="s">
        <v>133</v>
      </c>
      <c r="C36" s="205"/>
      <c r="D36" s="205"/>
      <c r="E36" s="205"/>
      <c r="F36" s="205"/>
      <c r="G36" s="205"/>
      <c r="H36" s="205"/>
      <c r="I36" s="205"/>
    </row>
    <row r="37" spans="1:9" ht="12" customHeight="1" x14ac:dyDescent="0.25">
      <c r="A37" s="42"/>
      <c r="B37" s="205" t="s">
        <v>134</v>
      </c>
      <c r="C37" s="205"/>
      <c r="D37" s="205"/>
      <c r="E37" s="205"/>
      <c r="F37" s="205"/>
      <c r="G37" s="205"/>
      <c r="H37" s="205"/>
      <c r="I37" s="205"/>
    </row>
    <row r="38" spans="1:9" ht="12" customHeight="1" x14ac:dyDescent="0.25">
      <c r="A38" s="42"/>
      <c r="B38" s="205" t="s">
        <v>135</v>
      </c>
      <c r="C38" s="205"/>
      <c r="D38" s="205"/>
      <c r="E38" s="205"/>
      <c r="F38" s="205"/>
      <c r="G38" s="205"/>
      <c r="H38" s="205"/>
      <c r="I38" s="205"/>
    </row>
    <row r="39" spans="1:9" ht="15" customHeight="1" x14ac:dyDescent="0.25">
      <c r="A39" s="42"/>
      <c r="B39" s="204" t="s">
        <v>117</v>
      </c>
      <c r="C39" s="204"/>
      <c r="D39" s="204"/>
      <c r="E39" s="204"/>
      <c r="F39" s="204"/>
      <c r="G39" s="204"/>
      <c r="H39" s="204"/>
      <c r="I39" s="204"/>
    </row>
    <row r="40" spans="1:9" ht="14.25" customHeight="1" x14ac:dyDescent="0.25">
      <c r="A40" s="42"/>
      <c r="B40" s="30" t="s">
        <v>43</v>
      </c>
      <c r="C40" s="30"/>
      <c r="D40" s="30"/>
      <c r="E40" s="30"/>
      <c r="F40" s="30"/>
      <c r="G40" s="30"/>
      <c r="H40" s="30"/>
      <c r="I40" s="30"/>
    </row>
    <row r="41" spans="1:9" x14ac:dyDescent="0.25">
      <c r="A41" s="42"/>
    </row>
    <row r="42" spans="1:9" x14ac:dyDescent="0.25">
      <c r="A42" s="42"/>
    </row>
    <row r="43" spans="1:9" x14ac:dyDescent="0.25">
      <c r="A43" s="42"/>
    </row>
    <row r="44" spans="1:9" x14ac:dyDescent="0.25">
      <c r="A44" s="42"/>
    </row>
    <row r="45" spans="1:9" x14ac:dyDescent="0.25">
      <c r="A45" s="42"/>
    </row>
  </sheetData>
  <sheetProtection algorithmName="SHA-512" hashValue="pTADDjGJmSrtvFu0/uXj615g31olKODkmcMAe9svUzLSTxsC2L/u3svXqQxGtVNEgnSwYVWWPvaI2pX88S/OZQ==" saltValue="LIdQxh3xvlBIv7JEQtbvHA==" spinCount="100000" sheet="1" objects="1" scenarios="1"/>
  <mergeCells count="18">
    <mergeCell ref="B35:I35"/>
    <mergeCell ref="B36:I36"/>
    <mergeCell ref="B37:I37"/>
    <mergeCell ref="B38:I38"/>
    <mergeCell ref="B39:I39"/>
    <mergeCell ref="B34:I34"/>
    <mergeCell ref="B4:B6"/>
    <mergeCell ref="C4:C6"/>
    <mergeCell ref="D4:D6"/>
    <mergeCell ref="E4:E6"/>
    <mergeCell ref="F4:I4"/>
    <mergeCell ref="F5:G5"/>
    <mergeCell ref="H5:I5"/>
    <mergeCell ref="B29:I29"/>
    <mergeCell ref="B30:I30"/>
    <mergeCell ref="B31:I31"/>
    <mergeCell ref="B32:I32"/>
    <mergeCell ref="B33:I33"/>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Group Box 1">
              <controlPr defaultSize="0" autoFill="0" autoPict="0">
                <anchor moveWithCells="1">
                  <from>
                    <xdr:col>1</xdr:col>
                    <xdr:colOff>19050</xdr:colOff>
                    <xdr:row>0</xdr:row>
                    <xdr:rowOff>38100</xdr:rowOff>
                  </from>
                  <to>
                    <xdr:col>2</xdr:col>
                    <xdr:colOff>819150</xdr:colOff>
                    <xdr:row>0</xdr:row>
                    <xdr:rowOff>361950</xdr:rowOff>
                  </to>
                </anchor>
              </controlPr>
            </control>
          </mc:Choice>
        </mc:AlternateContent>
        <mc:AlternateContent xmlns:mc="http://schemas.openxmlformats.org/markup-compatibility/2006">
          <mc:Choice Requires="x14">
            <control shapeId="5122" r:id="rId4" name="Label 2">
              <controlPr defaultSize="0" autoFill="0" autoLine="0" autoPict="0">
                <anchor moveWithCells="1" sizeWithCells="1">
                  <from>
                    <xdr:col>1</xdr:col>
                    <xdr:colOff>76200</xdr:colOff>
                    <xdr:row>0</xdr:row>
                    <xdr:rowOff>114300</xdr:rowOff>
                  </from>
                  <to>
                    <xdr:col>1</xdr:col>
                    <xdr:colOff>723900</xdr:colOff>
                    <xdr:row>0</xdr:row>
                    <xdr:rowOff>276225</xdr:rowOff>
                  </to>
                </anchor>
              </controlPr>
            </control>
          </mc:Choice>
        </mc:AlternateContent>
        <mc:AlternateContent xmlns:mc="http://schemas.openxmlformats.org/markup-compatibility/2006">
          <mc:Choice Requires="x14">
            <control shapeId="5123" r:id="rId5" name="Drop Down 3">
              <controlPr defaultSize="0" autoLine="0" autoPict="0">
                <anchor moveWithCells="1">
                  <from>
                    <xdr:col>1</xdr:col>
                    <xdr:colOff>762000</xdr:colOff>
                    <xdr:row>0</xdr:row>
                    <xdr:rowOff>95250</xdr:rowOff>
                  </from>
                  <to>
                    <xdr:col>2</xdr:col>
                    <xdr:colOff>714375</xdr:colOff>
                    <xdr:row>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3E437-0FC0-4B97-998D-5DEEAC085DA1}">
  <sheetPr codeName="Tabelle4"/>
  <dimension ref="A1:L60"/>
  <sheetViews>
    <sheetView showGridLines="0" zoomScaleNormal="100" workbookViewId="0">
      <pane ySplit="6" topLeftCell="A7" activePane="bottomLeft" state="frozen"/>
      <selection activeCell="B9" sqref="B9:Q9"/>
      <selection pane="bottomLeft"/>
    </sheetView>
  </sheetViews>
  <sheetFormatPr baseColWidth="10" defaultRowHeight="15" x14ac:dyDescent="0.25"/>
  <cols>
    <col min="1" max="1" width="2.85546875" style="5" customWidth="1"/>
    <col min="2" max="2" width="38" style="42" customWidth="1"/>
    <col min="3" max="4" width="9.85546875" style="42" customWidth="1"/>
    <col min="5" max="16384" width="11.42578125" style="42"/>
  </cols>
  <sheetData>
    <row r="1" spans="2:12" s="5" customFormat="1" ht="30.75" customHeight="1" x14ac:dyDescent="0.2">
      <c r="B1" s="41"/>
      <c r="C1" s="41"/>
      <c r="D1" s="41"/>
    </row>
    <row r="2" spans="2:12" s="5" customFormat="1" ht="13.5" customHeight="1" x14ac:dyDescent="0.25">
      <c r="B2" s="3" t="s">
        <v>179</v>
      </c>
      <c r="C2" s="4"/>
      <c r="D2" s="4"/>
    </row>
    <row r="3" spans="2:12" s="5" customFormat="1" ht="1.5" customHeight="1" x14ac:dyDescent="0.2">
      <c r="B3" s="6"/>
      <c r="C3" s="7"/>
      <c r="D3" s="7"/>
    </row>
    <row r="4" spans="2:12" ht="17.25" customHeight="1" x14ac:dyDescent="0.25">
      <c r="B4" s="84"/>
      <c r="C4" s="222" cm="1">
        <f t="array" ref="C4">INDEX(Einstellungen!$F$3:$F$100,Einstellungen!$A$1)</f>
        <v>2022</v>
      </c>
      <c r="D4" s="223">
        <f>C4+1</f>
        <v>2023</v>
      </c>
      <c r="E4" s="228" t="s">
        <v>118</v>
      </c>
      <c r="F4" s="229"/>
      <c r="G4" s="229"/>
      <c r="H4" s="229"/>
      <c r="I4" s="229"/>
      <c r="J4" s="229"/>
      <c r="K4" s="229"/>
      <c r="L4" s="229"/>
    </row>
    <row r="5" spans="2:12" ht="17.25" customHeight="1" x14ac:dyDescent="0.25">
      <c r="B5" s="206"/>
      <c r="C5" s="222"/>
      <c r="D5" s="223"/>
      <c r="E5" s="214">
        <f>D4+1</f>
        <v>2024</v>
      </c>
      <c r="F5" s="215"/>
      <c r="G5" s="216">
        <f>E5+1</f>
        <v>2025</v>
      </c>
      <c r="H5" s="217"/>
      <c r="I5" s="214">
        <f>E5</f>
        <v>2024</v>
      </c>
      <c r="J5" s="215"/>
      <c r="K5" s="216">
        <f>I5+1</f>
        <v>2025</v>
      </c>
      <c r="L5" s="217"/>
    </row>
    <row r="6" spans="2:12" ht="28.5" customHeight="1" x14ac:dyDescent="0.25">
      <c r="B6" s="206"/>
      <c r="C6" s="222"/>
      <c r="D6" s="223"/>
      <c r="E6" s="43" t="s">
        <v>64</v>
      </c>
      <c r="F6" s="44" t="str" cm="1">
        <f t="array" ref="F6">"Differenz zu 
" &amp; INDEX(Einstellungen!$C$2:$C$100,Einstellungen!$A$1)</f>
        <v>Differenz zu 
FG 2024</v>
      </c>
      <c r="G6" s="43" t="s">
        <v>64</v>
      </c>
      <c r="H6" s="85" t="str">
        <f>F6</f>
        <v>Differenz zu 
FG 2024</v>
      </c>
      <c r="I6" s="43" t="s">
        <v>64</v>
      </c>
      <c r="J6" s="44" t="str" cm="1">
        <f t="array" ref="J6">"Differenz zu 
" &amp; INDEX(Einstellungen!$C$2:$C$100,Einstellungen!$A$1)</f>
        <v>Differenz zu 
FG 2024</v>
      </c>
      <c r="K6" s="43" t="s">
        <v>64</v>
      </c>
      <c r="L6" s="85" t="str">
        <f>J6</f>
        <v>Differenz zu 
FG 2024</v>
      </c>
    </row>
    <row r="7" spans="2:12" x14ac:dyDescent="0.25">
      <c r="B7" s="86"/>
      <c r="C7" s="225" t="s">
        <v>207</v>
      </c>
      <c r="D7" s="225"/>
      <c r="E7" s="225"/>
      <c r="F7" s="225"/>
      <c r="G7" s="225"/>
      <c r="H7" s="230"/>
      <c r="I7" s="224" t="s">
        <v>209</v>
      </c>
      <c r="J7" s="225"/>
      <c r="K7" s="225"/>
      <c r="L7" s="225"/>
    </row>
    <row r="8" spans="2:12" x14ac:dyDescent="0.25">
      <c r="B8" s="87" t="s">
        <v>212</v>
      </c>
      <c r="C8" s="176" cm="1">
        <f t="array" ref="C8">INDEX(Daten_AM!$A5:$CZ5,MATCH(INDEX(Einstellungen!$B$2:$B$100,Einstellungen!$A$1+1)&amp;":"&amp;C$4,Daten_AM!$A$1:$CZ$1,0))</f>
        <v>46807</v>
      </c>
      <c r="D8" s="176" cm="1">
        <f t="array" ref="D8">INDEX(Daten_AM!$A5:$CZ5,MATCH(INDEX(Einstellungen!$B$2:$B$100,Einstellungen!$A$1+1)&amp;":"&amp;D$4,Daten_AM!$A$1:$CZ$1,0))</f>
        <v>47136</v>
      </c>
      <c r="E8" s="177" cm="1">
        <f t="array" ref="E8">INDEX(Daten_AM!$A5:$CZ5,MATCH(INDEX(Einstellungen!$B$2:$B$100,Einstellungen!$A$1+1)&amp;":"&amp;E$5,Daten_AM!$A$1:$CZ$1,0))</f>
        <v>47466</v>
      </c>
      <c r="F8" s="178" cm="1">
        <f t="array" ref="F8">IFERROR(ROUND(INDEX(Daten_AM!$A5:$CZ5,MATCH(INDEX(Einstellungen!$B$2:$B$100,Einstellungen!$A$1+1)&amp;":"&amp;E$5,Daten_AM!$A$1:$CZ$1,0))-INDEX(Daten_AM!$A5:$CZ5,MATCH(INDEX(Einstellungen!$B$2:$B$100,Einstellungen!$A$1)&amp;":"&amp;E$5,Daten_AM!$A$1:$CZ$1,0)),0),"-   ")</f>
        <v>96</v>
      </c>
      <c r="G8" s="177" cm="1">
        <f t="array" ref="G8">INDEX(Daten_AM!$A5:$CZ5,MATCH(INDEX(Einstellungen!$B$2:$B$100,Einstellungen!$A$1+1)&amp;":"&amp;G$5,Daten_AM!$A$1:$CZ$1,0))</f>
        <v>47458</v>
      </c>
      <c r="H8" s="178" cm="1">
        <f t="array" ref="H8">IFERROR(ROUND(INDEX(Daten_AM!$A5:$CZ5,MATCH(INDEX(Einstellungen!$B$2:$B$100,Einstellungen!$A$1+1)&amp;":"&amp;G$5,Daten_AM!$A$1:$CZ$1,0))-INDEX(Daten_AM!$A5:$CZ5,MATCH(INDEX(Einstellungen!$B$2:$B$100,Einstellungen!$A$1)&amp;":"&amp;G$5,Daten_AM!$A$1:$CZ$1,0)),0),"-   ")</f>
        <v>76</v>
      </c>
      <c r="I8" s="88">
        <f t="shared" ref="I8:I13" si="0">E8/D8*100-100</f>
        <v>0.70010183299389439</v>
      </c>
      <c r="J8" s="89" cm="1">
        <f t="array" ref="J8">IFERROR(ROUND(INDEX(Daten_AM!$A5:$CZ5,MATCH(INDEX(Einstellungen!$B$2:$B$100,Einstellungen!$A$1+1)&amp;":"&amp;E$5,Daten_AM!$A$1:$CZ$1,0))/INDEX(Daten_AM!$A5:$CZ5,MATCH(INDEX(Einstellungen!$B$2:$B$100,Einstellungen!$A$1+1)&amp;":"&amp;D$4,Daten_AM!$A$1:$CZ$1,0))*100-100,1)-ROUND(INDEX(Daten_AM!$A5:$CZ5,MATCH(INDEX(Einstellungen!$B$2:$B$100,Einstellungen!$A$1)&amp;":"&amp;E$5,Daten_AM!$A$1:$CZ$1,0))/INDEX(Daten_AM!$A5:$CZ5,MATCH(INDEX(Einstellungen!$B$2:$B$100,Einstellungen!$A$1)&amp;":"&amp;D$4,Daten_AM!$A$1:$CZ$1,0))*100-100,1),"-   ")</f>
        <v>0.19999999999999996</v>
      </c>
      <c r="K8" s="90">
        <f>G8/E8*100-100</f>
        <v>-1.6854169300131616E-2</v>
      </c>
      <c r="L8" s="89" cm="1">
        <f t="array" ref="L8">IFERROR(ROUND(INDEX(Daten_AM!$A5:$CZ5,MATCH(INDEX(Einstellungen!$B$2:$B$100,Einstellungen!$A$1+1)&amp;":"&amp;G$5,Daten_AM!$A$1:$CZ$1,0))/INDEX(Daten_AM!$A5:$CZ5,MATCH(INDEX(Einstellungen!$B$2:$B$100,Einstellungen!$A$1+1)&amp;":"&amp;E$5,Daten_AM!$A$1:$CZ$1,0))*100-100,1)-ROUND(INDEX(Daten_AM!$A5:$CZ5,MATCH(INDEX(Einstellungen!$B$2:$B$100,Einstellungen!$A$1)&amp;":"&amp;G$5,Daten_AM!$A$1:$CZ$1,0))/INDEX(Daten_AM!$A5:$CZ5,MATCH(INDEX(Einstellungen!$B$2:$B$100,Einstellungen!$A$1)&amp;":"&amp;E$5,Daten_AM!$A$1:$CZ$1,0))*100-100,1),"-   ")</f>
        <v>0</v>
      </c>
    </row>
    <row r="9" spans="2:12" x14ac:dyDescent="0.25">
      <c r="B9" s="91" t="s">
        <v>215</v>
      </c>
      <c r="C9" s="176" cm="1">
        <f t="array" ref="C9">INDEX(Daten_AM!$A6:$CZ6,MATCH(INDEX(Einstellungen!$B$2:$B$100,Einstellungen!$A$1+1)&amp;":"&amp;C$4,Daten_AM!$A$1:$CZ$1,0))</f>
        <v>1343</v>
      </c>
      <c r="D9" s="176" cm="1">
        <f t="array" ref="D9">INDEX(Daten_AM!$A6:$CZ6,MATCH(INDEX(Einstellungen!$B$2:$B$100,Einstellungen!$A$1+1)&amp;":"&amp;D$4,Daten_AM!$A$1:$CZ$1,0))</f>
        <v>1335</v>
      </c>
      <c r="E9" s="177" cm="1">
        <f t="array" ref="E9">INDEX(Daten_AM!$A6:$CZ6,MATCH(INDEX(Einstellungen!$B$2:$B$100,Einstellungen!$A$1+1)&amp;":"&amp;E$5,Daten_AM!$A$1:$CZ$1,0))</f>
        <v>1530</v>
      </c>
      <c r="F9" s="178" cm="1">
        <f t="array" ref="F9">IFERROR(ROUND(INDEX(Daten_AM!$A6:$CZ6,MATCH(INDEX(Einstellungen!$B$2:$B$100,Einstellungen!$A$1+1)&amp;":"&amp;E$5,Daten_AM!$A$1:$CZ$1,0))-INDEX(Daten_AM!$A6:$CZ6,MATCH(INDEX(Einstellungen!$B$2:$B$100,Einstellungen!$A$1)&amp;":"&amp;E$5,Daten_AM!$A$1:$CZ$1,0)),0),"-   ")</f>
        <v>70</v>
      </c>
      <c r="G9" s="177" cm="1">
        <f t="array" ref="G9">INDEX(Daten_AM!$A6:$CZ6,MATCH(INDEX(Einstellungen!$B$2:$B$100,Einstellungen!$A$1+1)&amp;":"&amp;G$5,Daten_AM!$A$1:$CZ$1,0))</f>
        <v>1549</v>
      </c>
      <c r="H9" s="178" cm="1">
        <f t="array" ref="H9">IFERROR(ROUND(INDEX(Daten_AM!$A6:$CZ6,MATCH(INDEX(Einstellungen!$B$2:$B$100,Einstellungen!$A$1+1)&amp;":"&amp;G$5,Daten_AM!$A$1:$CZ$1,0))-INDEX(Daten_AM!$A6:$CZ6,MATCH(INDEX(Einstellungen!$B$2:$B$100,Einstellungen!$A$1)&amp;":"&amp;G$5,Daten_AM!$A$1:$CZ$1,0)),0),"-   ")</f>
        <v>123</v>
      </c>
      <c r="I9" s="88">
        <f t="shared" si="0"/>
        <v>14.606741573033702</v>
      </c>
      <c r="J9" s="89" cm="1">
        <f t="array" ref="J9">IFERROR(ROUND(INDEX(Daten_AM!$A6:$CZ6,MATCH(INDEX(Einstellungen!$B$2:$B$100,Einstellungen!$A$1+1)&amp;":"&amp;E$5,Daten_AM!$A$1:$CZ$1,0))/INDEX(Daten_AM!$A6:$CZ6,MATCH(INDEX(Einstellungen!$B$2:$B$100,Einstellungen!$A$1+1)&amp;":"&amp;D$4,Daten_AM!$A$1:$CZ$1,0))*100-100,1)-ROUND(INDEX(Daten_AM!$A6:$CZ6,MATCH(INDEX(Einstellungen!$B$2:$B$100,Einstellungen!$A$1)&amp;":"&amp;E$5,Daten_AM!$A$1:$CZ$1,0))/INDEX(Daten_AM!$A6:$CZ6,MATCH(INDEX(Einstellungen!$B$2:$B$100,Einstellungen!$A$1)&amp;":"&amp;D$4,Daten_AM!$A$1:$CZ$1,0))*100-100,1),"-   ")</f>
        <v>5.1999999999999993</v>
      </c>
      <c r="K9" s="90">
        <f t="shared" ref="K9:K21" si="1">G9/E9*100-100</f>
        <v>1.2418300653594656</v>
      </c>
      <c r="L9" s="89" cm="1">
        <f t="array" ref="L9">IFERROR(ROUND(INDEX(Daten_AM!$A6:$CZ6,MATCH(INDEX(Einstellungen!$B$2:$B$100,Einstellungen!$A$1+1)&amp;":"&amp;G$5,Daten_AM!$A$1:$CZ$1,0))/INDEX(Daten_AM!$A6:$CZ6,MATCH(INDEX(Einstellungen!$B$2:$B$100,Einstellungen!$A$1+1)&amp;":"&amp;E$5,Daten_AM!$A$1:$CZ$1,0))*100-100,1)-ROUND(INDEX(Daten_AM!$A6:$CZ6,MATCH(INDEX(Einstellungen!$B$2:$B$100,Einstellungen!$A$1)&amp;":"&amp;G$5,Daten_AM!$A$1:$CZ$1,0))/INDEX(Daten_AM!$A6:$CZ6,MATCH(INDEX(Einstellungen!$B$2:$B$100,Einstellungen!$A$1)&amp;":"&amp;E$5,Daten_AM!$A$1:$CZ$1,0))*100-100,1),"-   ")</f>
        <v>3.5</v>
      </c>
    </row>
    <row r="10" spans="2:12" x14ac:dyDescent="0.25">
      <c r="B10" s="91" t="s">
        <v>216</v>
      </c>
      <c r="C10" s="176" cm="1">
        <f t="array" ref="C10">INDEX(Daten_AM!$A7:$CZ7,MATCH(INDEX(Einstellungen!$B$2:$B$100,Einstellungen!$A$1+1)&amp;":"&amp;C$4,Daten_AM!$A$1:$CZ$1,0))</f>
        <v>211</v>
      </c>
      <c r="D10" s="176" cm="1">
        <f t="array" ref="D10">INDEX(Daten_AM!$A7:$CZ7,MATCH(INDEX(Einstellungen!$B$2:$B$100,Einstellungen!$A$1+1)&amp;":"&amp;D$4,Daten_AM!$A$1:$CZ$1,0))</f>
        <v>210</v>
      </c>
      <c r="E10" s="177" cm="1">
        <f t="array" ref="E10">INDEX(Daten_AM!$A7:$CZ7,MATCH(INDEX(Einstellungen!$B$2:$B$100,Einstellungen!$A$1+1)&amp;":"&amp;E$5,Daten_AM!$A$1:$CZ$1,0))</f>
        <v>219</v>
      </c>
      <c r="F10" s="178" cm="1">
        <f t="array" ref="F10">IFERROR(ROUND(INDEX(Daten_AM!$A7:$CZ7,MATCH(INDEX(Einstellungen!$B$2:$B$100,Einstellungen!$A$1+1)&amp;":"&amp;E$5,Daten_AM!$A$1:$CZ$1,0))-INDEX(Daten_AM!$A7:$CZ7,MATCH(INDEX(Einstellungen!$B$2:$B$100,Einstellungen!$A$1)&amp;":"&amp;E$5,Daten_AM!$A$1:$CZ$1,0)),0),"-   ")</f>
        <v>76</v>
      </c>
      <c r="G10" s="177" cm="1">
        <f t="array" ref="G10">INDEX(Daten_AM!$A7:$CZ7,MATCH(INDEX(Einstellungen!$B$2:$B$100,Einstellungen!$A$1+1)&amp;":"&amp;G$5,Daten_AM!$A$1:$CZ$1,0))</f>
        <v>243</v>
      </c>
      <c r="H10" s="178" cm="1">
        <f t="array" ref="H10">IFERROR(ROUND(INDEX(Daten_AM!$A7:$CZ7,MATCH(INDEX(Einstellungen!$B$2:$B$100,Einstellungen!$A$1+1)&amp;":"&amp;G$5,Daten_AM!$A$1:$CZ$1,0))-INDEX(Daten_AM!$A7:$CZ7,MATCH(INDEX(Einstellungen!$B$2:$B$100,Einstellungen!$A$1)&amp;":"&amp;G$5,Daten_AM!$A$1:$CZ$1,0)),0),"-   ")</f>
        <v>101</v>
      </c>
      <c r="I10" s="88">
        <f t="shared" si="0"/>
        <v>4.2857142857142918</v>
      </c>
      <c r="J10" s="89" cm="1">
        <f t="array" ref="J10">IFERROR(ROUND(INDEX(Daten_AM!$A7:$CZ7,MATCH(INDEX(Einstellungen!$B$2:$B$100,Einstellungen!$A$1+1)&amp;":"&amp;E$5,Daten_AM!$A$1:$CZ$1,0))/INDEX(Daten_AM!$A7:$CZ7,MATCH(INDEX(Einstellungen!$B$2:$B$100,Einstellungen!$A$1+1)&amp;":"&amp;D$4,Daten_AM!$A$1:$CZ$1,0))*100-100,1)-ROUND(INDEX(Daten_AM!$A7:$CZ7,MATCH(INDEX(Einstellungen!$B$2:$B$100,Einstellungen!$A$1)&amp;":"&amp;E$5,Daten_AM!$A$1:$CZ$1,0))/INDEX(Daten_AM!$A7:$CZ7,MATCH(INDEX(Einstellungen!$B$2:$B$100,Einstellungen!$A$1)&amp;":"&amp;D$4,Daten_AM!$A$1:$CZ$1,0))*100-100,1),"-   ")</f>
        <v>7.6999999999999993</v>
      </c>
      <c r="K10" s="90">
        <f t="shared" si="1"/>
        <v>10.958904109589042</v>
      </c>
      <c r="L10" s="89" cm="1">
        <f t="array" ref="L10">IFERROR(ROUND(INDEX(Daten_AM!$A7:$CZ7,MATCH(INDEX(Einstellungen!$B$2:$B$100,Einstellungen!$A$1+1)&amp;":"&amp;G$5,Daten_AM!$A$1:$CZ$1,0))/INDEX(Daten_AM!$A7:$CZ7,MATCH(INDEX(Einstellungen!$B$2:$B$100,Einstellungen!$A$1+1)&amp;":"&amp;E$5,Daten_AM!$A$1:$CZ$1,0))*100-100,1)-ROUND(INDEX(Daten_AM!$A7:$CZ7,MATCH(INDEX(Einstellungen!$B$2:$B$100,Einstellungen!$A$1)&amp;":"&amp;G$5,Daten_AM!$A$1:$CZ$1,0))/INDEX(Daten_AM!$A7:$CZ7,MATCH(INDEX(Einstellungen!$B$2:$B$100,Einstellungen!$A$1)&amp;":"&amp;E$5,Daten_AM!$A$1:$CZ$1,0))*100-100,1),"-   ")</f>
        <v>11.7</v>
      </c>
    </row>
    <row r="11" spans="2:12" x14ac:dyDescent="0.25">
      <c r="B11" s="91" t="s">
        <v>217</v>
      </c>
      <c r="C11" s="176" cm="1">
        <f t="array" ref="C11">INDEX(Daten_AM!$A8:$CZ8,MATCH(INDEX(Einstellungen!$B$2:$B$100,Einstellungen!$A$1+1)&amp;":"&amp;C$4,Daten_AM!$A$1:$CZ$1,0))</f>
        <v>45675</v>
      </c>
      <c r="D11" s="176" cm="1">
        <f t="array" ref="D11">INDEX(Daten_AM!$A8:$CZ8,MATCH(INDEX(Einstellungen!$B$2:$B$100,Einstellungen!$A$1+1)&amp;":"&amp;D$4,Daten_AM!$A$1:$CZ$1,0))</f>
        <v>46011</v>
      </c>
      <c r="E11" s="177" cm="1">
        <f t="array" ref="E11">INDEX(Daten_AM!$A8:$CZ8,MATCH(INDEX(Einstellungen!$B$2:$B$100,Einstellungen!$A$1+1)&amp;":"&amp;E$5,Daten_AM!$A$1:$CZ$1,0))</f>
        <v>46155</v>
      </c>
      <c r="F11" s="178" cm="1">
        <f t="array" ref="F11">IFERROR(ROUND(INDEX(Daten_AM!$A8:$CZ8,MATCH(INDEX(Einstellungen!$B$2:$B$100,Einstellungen!$A$1+1)&amp;":"&amp;E$5,Daten_AM!$A$1:$CZ$1,0))-INDEX(Daten_AM!$A8:$CZ8,MATCH(INDEX(Einstellungen!$B$2:$B$100,Einstellungen!$A$1)&amp;":"&amp;E$5,Daten_AM!$A$1:$CZ$1,0)),0),"-   ")</f>
        <v>101</v>
      </c>
      <c r="G11" s="177" cm="1">
        <f t="array" ref="G11">INDEX(Daten_AM!$A8:$CZ8,MATCH(INDEX(Einstellungen!$B$2:$B$100,Einstellungen!$A$1+1)&amp;":"&amp;G$5,Daten_AM!$A$1:$CZ$1,0))</f>
        <v>46153</v>
      </c>
      <c r="H11" s="178" cm="1">
        <f t="array" ref="H11">IFERROR(ROUND(INDEX(Daten_AM!$A8:$CZ8,MATCH(INDEX(Einstellungen!$B$2:$B$100,Einstellungen!$A$1+1)&amp;":"&amp;G$5,Daten_AM!$A$1:$CZ$1,0))-INDEX(Daten_AM!$A8:$CZ8,MATCH(INDEX(Einstellungen!$B$2:$B$100,Einstellungen!$A$1)&amp;":"&amp;G$5,Daten_AM!$A$1:$CZ$1,0)),0),"-   ")</f>
        <v>54</v>
      </c>
      <c r="I11" s="88">
        <f t="shared" si="0"/>
        <v>0.31296863793440366</v>
      </c>
      <c r="J11" s="89" cm="1">
        <f t="array" ref="J11">IFERROR(ROUND(INDEX(Daten_AM!$A8:$CZ8,MATCH(INDEX(Einstellungen!$B$2:$B$100,Einstellungen!$A$1+1)&amp;":"&amp;E$5,Daten_AM!$A$1:$CZ$1,0))/INDEX(Daten_AM!$A8:$CZ8,MATCH(INDEX(Einstellungen!$B$2:$B$100,Einstellungen!$A$1+1)&amp;":"&amp;D$4,Daten_AM!$A$1:$CZ$1,0))*100-100,1)-ROUND(INDEX(Daten_AM!$A8:$CZ8,MATCH(INDEX(Einstellungen!$B$2:$B$100,Einstellungen!$A$1)&amp;":"&amp;E$5,Daten_AM!$A$1:$CZ$1,0))/INDEX(Daten_AM!$A8:$CZ8,MATCH(INDEX(Einstellungen!$B$2:$B$100,Einstellungen!$A$1)&amp;":"&amp;D$4,Daten_AM!$A$1:$CZ$1,0))*100-100,1),"-   ")</f>
        <v>0</v>
      </c>
      <c r="K11" s="90">
        <f t="shared" si="1"/>
        <v>-4.3332250027106056E-3</v>
      </c>
      <c r="L11" s="89" cm="1">
        <f t="array" ref="L11">IFERROR(ROUND(INDEX(Daten_AM!$A8:$CZ8,MATCH(INDEX(Einstellungen!$B$2:$B$100,Einstellungen!$A$1+1)&amp;":"&amp;G$5,Daten_AM!$A$1:$CZ$1,0))/INDEX(Daten_AM!$A8:$CZ8,MATCH(INDEX(Einstellungen!$B$2:$B$100,Einstellungen!$A$1+1)&amp;":"&amp;E$5,Daten_AM!$A$1:$CZ$1,0))*100-100,1)-ROUND(INDEX(Daten_AM!$A8:$CZ8,MATCH(INDEX(Einstellungen!$B$2:$B$100,Einstellungen!$A$1)&amp;":"&amp;G$5,Daten_AM!$A$1:$CZ$1,0))/INDEX(Daten_AM!$A8:$CZ8,MATCH(INDEX(Einstellungen!$B$2:$B$100,Einstellungen!$A$1)&amp;":"&amp;E$5,Daten_AM!$A$1:$CZ$1,0))*100-100,1),"-   ")</f>
        <v>-0.1</v>
      </c>
    </row>
    <row r="12" spans="2:12" x14ac:dyDescent="0.25">
      <c r="B12" s="92" t="s">
        <v>226</v>
      </c>
      <c r="C12" s="176" cm="1">
        <f t="array" ref="C12">INDEX(Daten_AM!$A9:$CZ9,MATCH(INDEX(Einstellungen!$B$2:$B$100,Einstellungen!$A$1+1)&amp;":"&amp;C$4,Daten_AM!$A$1:$CZ$1,0))</f>
        <v>3894</v>
      </c>
      <c r="D12" s="176" cm="1">
        <f t="array" ref="D12">INDEX(Daten_AM!$A9:$CZ9,MATCH(INDEX(Einstellungen!$B$2:$B$100,Einstellungen!$A$1+1)&amp;":"&amp;D$4,Daten_AM!$A$1:$CZ$1,0))</f>
        <v>3848</v>
      </c>
      <c r="E12" s="177" cm="1">
        <f t="array" ref="E12">INDEX(Daten_AM!$A9:$CZ9,MATCH(INDEX(Einstellungen!$B$2:$B$100,Einstellungen!$A$1+1)&amp;":"&amp;E$5,Daten_AM!$A$1:$CZ$1,0))</f>
        <v>3822</v>
      </c>
      <c r="F12" s="178" cm="1">
        <f t="array" ref="F12">IFERROR(ROUND(INDEX(Daten_AM!$A9:$CZ9,MATCH(INDEX(Einstellungen!$B$2:$B$100,Einstellungen!$A$1+1)&amp;":"&amp;E$5,Daten_AM!$A$1:$CZ$1,0))-INDEX(Daten_AM!$A9:$CZ9,MATCH(INDEX(Einstellungen!$B$2:$B$100,Einstellungen!$A$1)&amp;":"&amp;E$5,Daten_AM!$A$1:$CZ$1,0)),0),"-   ")</f>
        <v>-65</v>
      </c>
      <c r="G12" s="177" cm="1">
        <f t="array" ref="G12">INDEX(Daten_AM!$A9:$CZ9,MATCH(INDEX(Einstellungen!$B$2:$B$100,Einstellungen!$A$1+1)&amp;":"&amp;G$5,Daten_AM!$A$1:$CZ$1,0))</f>
        <v>3822</v>
      </c>
      <c r="H12" s="178" cm="1">
        <f t="array" ref="H12">IFERROR(ROUND(INDEX(Daten_AM!$A9:$CZ9,MATCH(INDEX(Einstellungen!$B$2:$B$100,Einstellungen!$A$1+1)&amp;":"&amp;G$5,Daten_AM!$A$1:$CZ$1,0))-INDEX(Daten_AM!$A9:$CZ9,MATCH(INDEX(Einstellungen!$B$2:$B$100,Einstellungen!$A$1)&amp;":"&amp;G$5,Daten_AM!$A$1:$CZ$1,0)),0),"-   ")</f>
        <v>-62</v>
      </c>
      <c r="I12" s="88">
        <f t="shared" si="0"/>
        <v>-0.67567567567567721</v>
      </c>
      <c r="J12" s="89" cm="1">
        <f t="array" ref="J12">IFERROR(ROUND(INDEX(Daten_AM!$A9:$CZ9,MATCH(INDEX(Einstellungen!$B$2:$B$100,Einstellungen!$A$1+1)&amp;":"&amp;E$5,Daten_AM!$A$1:$CZ$1,0))/INDEX(Daten_AM!$A9:$CZ9,MATCH(INDEX(Einstellungen!$B$2:$B$100,Einstellungen!$A$1+1)&amp;":"&amp;D$4,Daten_AM!$A$1:$CZ$1,0))*100-100,1)-ROUND(INDEX(Daten_AM!$A9:$CZ9,MATCH(INDEX(Einstellungen!$B$2:$B$100,Einstellungen!$A$1)&amp;":"&amp;E$5,Daten_AM!$A$1:$CZ$1,0))/INDEX(Daten_AM!$A9:$CZ9,MATCH(INDEX(Einstellungen!$B$2:$B$100,Einstellungen!$A$1)&amp;":"&amp;D$4,Daten_AM!$A$1:$CZ$1,0))*100-100,1),"-   ")</f>
        <v>-0.89999999999999991</v>
      </c>
      <c r="K12" s="90">
        <f t="shared" ref="K12" si="2">G12/E12*100-100</f>
        <v>0</v>
      </c>
      <c r="L12" s="89" cm="1">
        <f t="array" ref="L12">IFERROR(ROUND(INDEX(Daten_AM!$A9:$CZ9,MATCH(INDEX(Einstellungen!$B$2:$B$100,Einstellungen!$A$1+1)&amp;":"&amp;G$5,Daten_AM!$A$1:$CZ$1,0))/INDEX(Daten_AM!$A9:$CZ9,MATCH(INDEX(Einstellungen!$B$2:$B$100,Einstellungen!$A$1+1)&amp;":"&amp;E$5,Daten_AM!$A$1:$CZ$1,0))*100-100,1)-ROUND(INDEX(Daten_AM!$A9:$CZ9,MATCH(INDEX(Einstellungen!$B$2:$B$100,Einstellungen!$A$1)&amp;":"&amp;G$5,Daten_AM!$A$1:$CZ$1,0))/INDEX(Daten_AM!$A9:$CZ9,MATCH(INDEX(Einstellungen!$B$2:$B$100,Einstellungen!$A$1)&amp;":"&amp;E$5,Daten_AM!$A$1:$CZ$1,0))*100-100,1),"-   ")</f>
        <v>0.1</v>
      </c>
    </row>
    <row r="13" spans="2:12" x14ac:dyDescent="0.25">
      <c r="B13" s="92" t="s">
        <v>229</v>
      </c>
      <c r="C13" s="176" cm="1">
        <f t="array" ref="C13">INDEX(Daten_AM!$A10:$CZ10,MATCH(INDEX(Einstellungen!$B$2:$B$100,Einstellungen!$A$1+1)&amp;":"&amp;C$4,Daten_AM!$A$1:$CZ$1,0))</f>
        <v>41781</v>
      </c>
      <c r="D13" s="176" cm="1">
        <f t="array" ref="D13">INDEX(Daten_AM!$A10:$CZ10,MATCH(INDEX(Einstellungen!$B$2:$B$100,Einstellungen!$A$1+1)&amp;":"&amp;D$4,Daten_AM!$A$1:$CZ$1,0))</f>
        <v>42163</v>
      </c>
      <c r="E13" s="177" cm="1">
        <f t="array" ref="E13">INDEX(Daten_AM!$A10:$CZ10,MATCH(INDEX(Einstellungen!$B$2:$B$100,Einstellungen!$A$1+1)&amp;":"&amp;E$5,Daten_AM!$A$1:$CZ$1,0))</f>
        <v>42332</v>
      </c>
      <c r="F13" s="178" cm="1">
        <f t="array" ref="F13">IFERROR(ROUND(INDEX(Daten_AM!$A10:$CZ10,MATCH(INDEX(Einstellungen!$B$2:$B$100,Einstellungen!$A$1+1)&amp;":"&amp;E$5,Daten_AM!$A$1:$CZ$1,0))-INDEX(Daten_AM!$A10:$CZ10,MATCH(INDEX(Einstellungen!$B$2:$B$100,Einstellungen!$A$1)&amp;":"&amp;E$5,Daten_AM!$A$1:$CZ$1,0)),0),"-   ")</f>
        <v>165</v>
      </c>
      <c r="G13" s="177" cm="1">
        <f t="array" ref="G13">INDEX(Daten_AM!$A10:$CZ10,MATCH(INDEX(Einstellungen!$B$2:$B$100,Einstellungen!$A$1+1)&amp;":"&amp;G$5,Daten_AM!$A$1:$CZ$1,0))</f>
        <v>42331</v>
      </c>
      <c r="H13" s="178" cm="1">
        <f t="array" ref="H13">IFERROR(ROUND(INDEX(Daten_AM!$A10:$CZ10,MATCH(INDEX(Einstellungen!$B$2:$B$100,Einstellungen!$A$1+1)&amp;":"&amp;G$5,Daten_AM!$A$1:$CZ$1,0))-INDEX(Daten_AM!$A10:$CZ10,MATCH(INDEX(Einstellungen!$B$2:$B$100,Einstellungen!$A$1)&amp;":"&amp;G$5,Daten_AM!$A$1:$CZ$1,0)),0),"-   ")</f>
        <v>116</v>
      </c>
      <c r="I13" s="88">
        <f t="shared" si="0"/>
        <v>0.40082536821384451</v>
      </c>
      <c r="J13" s="89" cm="1">
        <f t="array" ref="J13">IFERROR(ROUND(INDEX(Daten_AM!$A10:$CZ10,MATCH(INDEX(Einstellungen!$B$2:$B$100,Einstellungen!$A$1+1)&amp;":"&amp;E$5,Daten_AM!$A$1:$CZ$1,0))/INDEX(Daten_AM!$A10:$CZ10,MATCH(INDEX(Einstellungen!$B$2:$B$100,Einstellungen!$A$1+1)&amp;":"&amp;D$4,Daten_AM!$A$1:$CZ$1,0))*100-100,1)-ROUND(INDEX(Daten_AM!$A10:$CZ10,MATCH(INDEX(Einstellungen!$B$2:$B$100,Einstellungen!$A$1)&amp;":"&amp;E$5,Daten_AM!$A$1:$CZ$1,0))/INDEX(Daten_AM!$A10:$CZ10,MATCH(INDEX(Einstellungen!$B$2:$B$100,Einstellungen!$A$1)&amp;":"&amp;D$4,Daten_AM!$A$1:$CZ$1,0))*100-100,1),"-   ")</f>
        <v>0.10000000000000003</v>
      </c>
      <c r="K13" s="90">
        <f>G13/E13*100-100</f>
        <v>-2.362279126899125E-3</v>
      </c>
      <c r="L13" s="89" cm="1">
        <f t="array" ref="L13">IFERROR(ROUND(INDEX(Daten_AM!$A10:$CZ10,MATCH(INDEX(Einstellungen!$B$2:$B$100,Einstellungen!$A$1+1)&amp;":"&amp;G$5,Daten_AM!$A$1:$CZ$1,0))/INDEX(Daten_AM!$A10:$CZ10,MATCH(INDEX(Einstellungen!$B$2:$B$100,Einstellungen!$A$1+1)&amp;":"&amp;E$5,Daten_AM!$A$1:$CZ$1,0))*100-100,1)-ROUND(INDEX(Daten_AM!$A10:$CZ10,MATCH(INDEX(Einstellungen!$B$2:$B$100,Einstellungen!$A$1)&amp;":"&amp;G$5,Daten_AM!$A$1:$CZ$1,0))/INDEX(Daten_AM!$A10:$CZ10,MATCH(INDEX(Einstellungen!$B$2:$B$100,Einstellungen!$A$1)&amp;":"&amp;E$5,Daten_AM!$A$1:$CZ$1,0))*100-100,1),"-   ")</f>
        <v>-0.1</v>
      </c>
    </row>
    <row r="14" spans="2:12" x14ac:dyDescent="0.25">
      <c r="B14" s="171" t="s">
        <v>110</v>
      </c>
      <c r="C14" s="176" cm="1">
        <f t="array" ref="C14">INDEX(Daten_AM!$A11:$CZ11,MATCH(INDEX(Einstellungen!$B$2:$B$100,Einstellungen!$A$1+1)&amp;":"&amp;C$4,Daten_AM!$A$1:$CZ$1,0))</f>
        <v>34507</v>
      </c>
      <c r="D14" s="176" cm="1">
        <f t="array" ref="D14">INDEX(Daten_AM!$A11:$CZ11,MATCH(INDEX(Einstellungen!$B$2:$B$100,Einstellungen!$A$1+1)&amp;":"&amp;D$4,Daten_AM!$A$1:$CZ$1,0))</f>
        <v>34790</v>
      </c>
      <c r="E14" s="177" cm="1">
        <f t="array" ref="E14">INDEX(Daten_AM!$A11:$CZ11,MATCH(INDEX(Einstellungen!$B$2:$B$100,Einstellungen!$A$1+1)&amp;":"&amp;E$5,Daten_AM!$A$1:$CZ$1,0))</f>
        <v>34937</v>
      </c>
      <c r="F14" s="178" cm="1">
        <f t="array" ref="F14">IFERROR(ROUND(INDEX(Daten_AM!$A11:$CZ11,MATCH(INDEX(Einstellungen!$B$2:$B$100,Einstellungen!$A$1+1)&amp;":"&amp;E$5,Daten_AM!$A$1:$CZ$1,0))-INDEX(Daten_AM!$A11:$CZ11,MATCH(INDEX(Einstellungen!$B$2:$B$100,Einstellungen!$A$1)&amp;":"&amp;E$5,Daten_AM!$A$1:$CZ$1,0)),0),"-   ")</f>
        <v>-30</v>
      </c>
      <c r="G14" s="177" cm="1">
        <f t="array" ref="G14">INDEX(Daten_AM!$A11:$CZ11,MATCH(INDEX(Einstellungen!$B$2:$B$100,Einstellungen!$A$1+1)&amp;":"&amp;G$5,Daten_AM!$A$1:$CZ$1,0))</f>
        <v>34990</v>
      </c>
      <c r="H14" s="178" cm="1">
        <f t="array" ref="H14">IFERROR(ROUND(INDEX(Daten_AM!$A11:$CZ11,MATCH(INDEX(Einstellungen!$B$2:$B$100,Einstellungen!$A$1+1)&amp;":"&amp;G$5,Daten_AM!$A$1:$CZ$1,0))-INDEX(Daten_AM!$A11:$CZ11,MATCH(INDEX(Einstellungen!$B$2:$B$100,Einstellungen!$A$1)&amp;":"&amp;G$5,Daten_AM!$A$1:$CZ$1,0)),0),"-   ")</f>
        <v>-101</v>
      </c>
      <c r="I14" s="88">
        <f t="shared" ref="I14:I21" si="3">E14/D14*100-100</f>
        <v>0.42253521126760063</v>
      </c>
      <c r="J14" s="89" cm="1">
        <f t="array" ref="J14">IFERROR(ROUND(INDEX(Daten_AM!$A11:$CZ11,MATCH(INDEX(Einstellungen!$B$2:$B$100,Einstellungen!$A$1+1)&amp;":"&amp;E$5,Daten_AM!$A$1:$CZ$1,0))/INDEX(Daten_AM!$A11:$CZ11,MATCH(INDEX(Einstellungen!$B$2:$B$100,Einstellungen!$A$1+1)&amp;":"&amp;D$4,Daten_AM!$A$1:$CZ$1,0))*100-100,1)-ROUND(INDEX(Daten_AM!$A11:$CZ11,MATCH(INDEX(Einstellungen!$B$2:$B$100,Einstellungen!$A$1)&amp;":"&amp;E$5,Daten_AM!$A$1:$CZ$1,0))/INDEX(Daten_AM!$A11:$CZ11,MATCH(INDEX(Einstellungen!$B$2:$B$100,Einstellungen!$A$1)&amp;":"&amp;D$4,Daten_AM!$A$1:$CZ$1,0))*100-100,1),"-   ")</f>
        <v>-9.9999999999999978E-2</v>
      </c>
      <c r="K14" s="90">
        <f t="shared" si="1"/>
        <v>0.15170163437043982</v>
      </c>
      <c r="L14" s="89" cm="1">
        <f t="array" ref="L14">IFERROR(ROUND(INDEX(Daten_AM!$A11:$CZ11,MATCH(INDEX(Einstellungen!$B$2:$B$100,Einstellungen!$A$1+1)&amp;":"&amp;G$5,Daten_AM!$A$1:$CZ$1,0))/INDEX(Daten_AM!$A11:$CZ11,MATCH(INDEX(Einstellungen!$B$2:$B$100,Einstellungen!$A$1+1)&amp;":"&amp;E$5,Daten_AM!$A$1:$CZ$1,0))*100-100,1)-ROUND(INDEX(Daten_AM!$A11:$CZ11,MATCH(INDEX(Einstellungen!$B$2:$B$100,Einstellungen!$A$1)&amp;":"&amp;G$5,Daten_AM!$A$1:$CZ$1,0))/INDEX(Daten_AM!$A11:$CZ11,MATCH(INDEX(Einstellungen!$B$2:$B$100,Einstellungen!$A$1)&amp;":"&amp;E$5,Daten_AM!$A$1:$CZ$1,0))*100-100,1),"-   ")</f>
        <v>-0.2</v>
      </c>
    </row>
    <row r="15" spans="2:12" x14ac:dyDescent="0.25">
      <c r="B15" s="171" t="s">
        <v>233</v>
      </c>
      <c r="C15" s="176" cm="1">
        <f t="array" ref="C15">INDEX(Daten_AM!$A12:$CZ12,MATCH(INDEX(Einstellungen!$B$2:$B$100,Einstellungen!$A$1+1)&amp;":"&amp;C$4,Daten_AM!$A$1:$CZ$1,0))</f>
        <v>4813</v>
      </c>
      <c r="D15" s="176" cm="1">
        <f t="array" ref="D15">INDEX(Daten_AM!$A12:$CZ12,MATCH(INDEX(Einstellungen!$B$2:$B$100,Einstellungen!$A$1+1)&amp;":"&amp;D$4,Daten_AM!$A$1:$CZ$1,0))</f>
        <v>4889</v>
      </c>
      <c r="E15" s="177" cm="1">
        <f t="array" ref="E15">INDEX(Daten_AM!$A12:$CZ12,MATCH(INDEX(Einstellungen!$B$2:$B$100,Einstellungen!$A$1+1)&amp;":"&amp;E$5,Daten_AM!$A$1:$CZ$1,0))</f>
        <v>4919</v>
      </c>
      <c r="F15" s="178" cm="1">
        <f t="array" ref="F15">IFERROR(ROUND(INDEX(Daten_AM!$A12:$CZ12,MATCH(INDEX(Einstellungen!$B$2:$B$100,Einstellungen!$A$1+1)&amp;":"&amp;E$5,Daten_AM!$A$1:$CZ$1,0))-INDEX(Daten_AM!$A12:$CZ12,MATCH(INDEX(Einstellungen!$B$2:$B$100,Einstellungen!$A$1)&amp;":"&amp;E$5,Daten_AM!$A$1:$CZ$1,0)),0),"-   ")</f>
        <v>180</v>
      </c>
      <c r="G15" s="177" cm="1">
        <f t="array" ref="G15">INDEX(Daten_AM!$A12:$CZ12,MATCH(INDEX(Einstellungen!$B$2:$B$100,Einstellungen!$A$1+1)&amp;":"&amp;G$5,Daten_AM!$A$1:$CZ$1,0))</f>
        <v>4867</v>
      </c>
      <c r="H15" s="178" cm="1">
        <f t="array" ref="H15">IFERROR(ROUND(INDEX(Daten_AM!$A12:$CZ12,MATCH(INDEX(Einstellungen!$B$2:$B$100,Einstellungen!$A$1+1)&amp;":"&amp;G$5,Daten_AM!$A$1:$CZ$1,0))-INDEX(Daten_AM!$A12:$CZ12,MATCH(INDEX(Einstellungen!$B$2:$B$100,Einstellungen!$A$1)&amp;":"&amp;G$5,Daten_AM!$A$1:$CZ$1,0)),0),"-   ")</f>
        <v>205</v>
      </c>
      <c r="I15" s="88">
        <f t="shared" ref="I15" si="4">E15/D15*100-100</f>
        <v>0.61362241767233172</v>
      </c>
      <c r="J15" s="89" cm="1">
        <f t="array" ref="J15">IFERROR(ROUND(INDEX(Daten_AM!$A12:$CZ12,MATCH(INDEX(Einstellungen!$B$2:$B$100,Einstellungen!$A$1+1)&amp;":"&amp;E$5,Daten_AM!$A$1:$CZ$1,0))/INDEX(Daten_AM!$A12:$CZ12,MATCH(INDEX(Einstellungen!$B$2:$B$100,Einstellungen!$A$1+1)&amp;":"&amp;D$4,Daten_AM!$A$1:$CZ$1,0))*100-100,1)-ROUND(INDEX(Daten_AM!$A12:$CZ12,MATCH(INDEX(Einstellungen!$B$2:$B$100,Einstellungen!$A$1)&amp;":"&amp;E$5,Daten_AM!$A$1:$CZ$1,0))/INDEX(Daten_AM!$A12:$CZ12,MATCH(INDEX(Einstellungen!$B$2:$B$100,Einstellungen!$A$1)&amp;":"&amp;D$4,Daten_AM!$A$1:$CZ$1,0))*100-100,1),"-   ")</f>
        <v>1.9</v>
      </c>
      <c r="K15" s="90">
        <f t="shared" ref="K15" si="5">G15/E15*100-100</f>
        <v>-1.0571254319983723</v>
      </c>
      <c r="L15" s="89" cm="1">
        <f t="array" ref="L15">IFERROR(ROUND(INDEX(Daten_AM!$A12:$CZ12,MATCH(INDEX(Einstellungen!$B$2:$B$100,Einstellungen!$A$1+1)&amp;":"&amp;G$5,Daten_AM!$A$1:$CZ$1,0))/INDEX(Daten_AM!$A12:$CZ12,MATCH(INDEX(Einstellungen!$B$2:$B$100,Einstellungen!$A$1+1)&amp;":"&amp;E$5,Daten_AM!$A$1:$CZ$1,0))*100-100,1)-ROUND(INDEX(Daten_AM!$A12:$CZ12,MATCH(INDEX(Einstellungen!$B$2:$B$100,Einstellungen!$A$1)&amp;":"&amp;G$5,Daten_AM!$A$1:$CZ$1,0))/INDEX(Daten_AM!$A12:$CZ12,MATCH(INDEX(Einstellungen!$B$2:$B$100,Einstellungen!$A$1)&amp;":"&amp;E$5,Daten_AM!$A$1:$CZ$1,0))*100-100,1),"-   ")</f>
        <v>0.5</v>
      </c>
    </row>
    <row r="16" spans="2:12" x14ac:dyDescent="0.25">
      <c r="B16" s="171" t="s">
        <v>234</v>
      </c>
      <c r="C16" s="176" cm="1">
        <f t="array" ref="C16">INDEX(Daten_AM!$A13:$CZ13,MATCH(INDEX(Einstellungen!$B$2:$B$100,Einstellungen!$A$1+1)&amp;":"&amp;C$4,Daten_AM!$A$1:$CZ$1,0))</f>
        <v>4125</v>
      </c>
      <c r="D16" s="176" cm="1">
        <f t="array" ref="D16">INDEX(Daten_AM!$A13:$CZ13,MATCH(INDEX(Einstellungen!$B$2:$B$100,Einstellungen!$A$1+1)&amp;":"&amp;D$4,Daten_AM!$A$1:$CZ$1,0))</f>
        <v>4198</v>
      </c>
      <c r="E16" s="177" cm="1">
        <f t="array" ref="E16">INDEX(Daten_AM!$A13:$CZ13,MATCH(INDEX(Einstellungen!$B$2:$B$100,Einstellungen!$A$1+1)&amp;":"&amp;E$5,Daten_AM!$A$1:$CZ$1,0))</f>
        <v>4220</v>
      </c>
      <c r="F16" s="178" cm="1">
        <f t="array" ref="F16">IFERROR(ROUND(INDEX(Daten_AM!$A13:$CZ13,MATCH(INDEX(Einstellungen!$B$2:$B$100,Einstellungen!$A$1+1)&amp;":"&amp;E$5,Daten_AM!$A$1:$CZ$1,0))-INDEX(Daten_AM!$A13:$CZ13,MATCH(INDEX(Einstellungen!$B$2:$B$100,Einstellungen!$A$1)&amp;":"&amp;E$5,Daten_AM!$A$1:$CZ$1,0)),0),"-   ")</f>
        <v>84</v>
      </c>
      <c r="G16" s="177" cm="1">
        <f t="array" ref="G16">INDEX(Daten_AM!$A13:$CZ13,MATCH(INDEX(Einstellungen!$B$2:$B$100,Einstellungen!$A$1+1)&amp;":"&amp;G$5,Daten_AM!$A$1:$CZ$1,0))</f>
        <v>4166</v>
      </c>
      <c r="H16" s="178" cm="1">
        <f t="array" ref="H16">IFERROR(ROUND(INDEX(Daten_AM!$A13:$CZ13,MATCH(INDEX(Einstellungen!$B$2:$B$100,Einstellungen!$A$1+1)&amp;":"&amp;G$5,Daten_AM!$A$1:$CZ$1,0))-INDEX(Daten_AM!$A13:$CZ13,MATCH(INDEX(Einstellungen!$B$2:$B$100,Einstellungen!$A$1)&amp;":"&amp;G$5,Daten_AM!$A$1:$CZ$1,0)),0),"-   ")</f>
        <v>104</v>
      </c>
      <c r="I16" s="88">
        <f t="shared" si="3"/>
        <v>0.52405907575034405</v>
      </c>
      <c r="J16" s="89" cm="1">
        <f t="array" ref="J16">IFERROR(ROUND(INDEX(Daten_AM!$A13:$CZ13,MATCH(INDEX(Einstellungen!$B$2:$B$100,Einstellungen!$A$1+1)&amp;":"&amp;E$5,Daten_AM!$A$1:$CZ$1,0))/INDEX(Daten_AM!$A13:$CZ13,MATCH(INDEX(Einstellungen!$B$2:$B$100,Einstellungen!$A$1+1)&amp;":"&amp;D$4,Daten_AM!$A$1:$CZ$1,0))*100-100,1)-ROUND(INDEX(Daten_AM!$A13:$CZ13,MATCH(INDEX(Einstellungen!$B$2:$B$100,Einstellungen!$A$1)&amp;":"&amp;E$5,Daten_AM!$A$1:$CZ$1,0))/INDEX(Daten_AM!$A13:$CZ13,MATCH(INDEX(Einstellungen!$B$2:$B$100,Einstellungen!$A$1)&amp;":"&amp;D$4,Daten_AM!$A$1:$CZ$1,0))*100-100,1),"-   ")</f>
        <v>2</v>
      </c>
      <c r="K16" s="90">
        <f t="shared" si="1"/>
        <v>-1.2796208530805586</v>
      </c>
      <c r="L16" s="89" cm="1">
        <f t="array" ref="L16">IFERROR(ROUND(INDEX(Daten_AM!$A13:$CZ13,MATCH(INDEX(Einstellungen!$B$2:$B$100,Einstellungen!$A$1+1)&amp;":"&amp;G$5,Daten_AM!$A$1:$CZ$1,0))/INDEX(Daten_AM!$A13:$CZ13,MATCH(INDEX(Einstellungen!$B$2:$B$100,Einstellungen!$A$1+1)&amp;":"&amp;E$5,Daten_AM!$A$1:$CZ$1,0))*100-100,1)-ROUND(INDEX(Daten_AM!$A13:$CZ13,MATCH(INDEX(Einstellungen!$B$2:$B$100,Einstellungen!$A$1)&amp;":"&amp;G$5,Daten_AM!$A$1:$CZ$1,0))/INDEX(Daten_AM!$A13:$CZ13,MATCH(INDEX(Einstellungen!$B$2:$B$100,Einstellungen!$A$1)&amp;":"&amp;E$5,Daten_AM!$A$1:$CZ$1,0))*100-100,1),"-   ")</f>
        <v>0.5</v>
      </c>
    </row>
    <row r="17" spans="1:12" x14ac:dyDescent="0.25">
      <c r="B17" s="171" t="s">
        <v>227</v>
      </c>
      <c r="C17" s="176" cm="1">
        <f t="array" ref="C17">INDEX(Daten_AM!$A14:$CZ14,MATCH(INDEX(Einstellungen!$B$2:$B$100,Einstellungen!$A$1+1)&amp;":"&amp;C$4,Daten_AM!$A$1:$CZ$1,0))</f>
        <v>3186</v>
      </c>
      <c r="D17" s="176" cm="1">
        <f t="array" ref="D17">INDEX(Daten_AM!$A14:$CZ14,MATCH(INDEX(Einstellungen!$B$2:$B$100,Einstellungen!$A$1+1)&amp;":"&amp;D$4,Daten_AM!$A$1:$CZ$1,0))</f>
        <v>3334</v>
      </c>
      <c r="E17" s="177" cm="1">
        <f t="array" ref="E17">INDEX(Daten_AM!$A14:$CZ14,MATCH(INDEX(Einstellungen!$B$2:$B$100,Einstellungen!$A$1+1)&amp;":"&amp;E$5,Daten_AM!$A$1:$CZ$1,0))</f>
        <v>3410</v>
      </c>
      <c r="F17" s="178" cm="1">
        <f t="array" ref="F17">IFERROR(ROUND(INDEX(Daten_AM!$A14:$CZ14,MATCH(INDEX(Einstellungen!$B$2:$B$100,Einstellungen!$A$1+1)&amp;":"&amp;E$5,Daten_AM!$A$1:$CZ$1,0))-INDEX(Daten_AM!$A14:$CZ14,MATCH(INDEX(Einstellungen!$B$2:$B$100,Einstellungen!$A$1)&amp;":"&amp;E$5,Daten_AM!$A$1:$CZ$1,0)),0),"-   ")</f>
        <v>-42</v>
      </c>
      <c r="G17" s="177" cm="1">
        <f t="array" ref="G17">INDEX(Daten_AM!$A14:$CZ14,MATCH(INDEX(Einstellungen!$B$2:$B$100,Einstellungen!$A$1+1)&amp;":"&amp;G$5,Daten_AM!$A$1:$CZ$1,0))</f>
        <v>3473</v>
      </c>
      <c r="H17" s="178" cm="1">
        <f t="array" ref="H17">IFERROR(ROUND(INDEX(Daten_AM!$A14:$CZ14,MATCH(INDEX(Einstellungen!$B$2:$B$100,Einstellungen!$A$1+1)&amp;":"&amp;G$5,Daten_AM!$A$1:$CZ$1,0))-INDEX(Daten_AM!$A14:$CZ14,MATCH(INDEX(Einstellungen!$B$2:$B$100,Einstellungen!$A$1)&amp;":"&amp;G$5,Daten_AM!$A$1:$CZ$1,0)),0),"-   ")</f>
        <v>-42</v>
      </c>
      <c r="I17" s="88">
        <f t="shared" si="3"/>
        <v>2.2795440911817622</v>
      </c>
      <c r="J17" s="89" cm="1">
        <f t="array" ref="J17">IFERROR(ROUND(INDEX(Daten_AM!$A14:$CZ14,MATCH(INDEX(Einstellungen!$B$2:$B$100,Einstellungen!$A$1+1)&amp;":"&amp;E$5,Daten_AM!$A$1:$CZ$1,0))/INDEX(Daten_AM!$A14:$CZ14,MATCH(INDEX(Einstellungen!$B$2:$B$100,Einstellungen!$A$1+1)&amp;":"&amp;D$4,Daten_AM!$A$1:$CZ$1,0))*100-100,1)-ROUND(INDEX(Daten_AM!$A14:$CZ14,MATCH(INDEX(Einstellungen!$B$2:$B$100,Einstellungen!$A$1)&amp;":"&amp;E$5,Daten_AM!$A$1:$CZ$1,0))/INDEX(Daten_AM!$A14:$CZ14,MATCH(INDEX(Einstellungen!$B$2:$B$100,Einstellungen!$A$1)&amp;":"&amp;D$4,Daten_AM!$A$1:$CZ$1,0))*100-100,1),"-   ")</f>
        <v>-1.2000000000000002</v>
      </c>
      <c r="K17" s="90">
        <f t="shared" si="1"/>
        <v>1.8475073313783099</v>
      </c>
      <c r="L17" s="89" cm="1">
        <f t="array" ref="L17">IFERROR(ROUND(INDEX(Daten_AM!$A14:$CZ14,MATCH(INDEX(Einstellungen!$B$2:$B$100,Einstellungen!$A$1+1)&amp;":"&amp;G$5,Daten_AM!$A$1:$CZ$1,0))/INDEX(Daten_AM!$A14:$CZ14,MATCH(INDEX(Einstellungen!$B$2:$B$100,Einstellungen!$A$1+1)&amp;":"&amp;E$5,Daten_AM!$A$1:$CZ$1,0))*100-100,1)-ROUND(INDEX(Daten_AM!$A14:$CZ14,MATCH(INDEX(Einstellungen!$B$2:$B$100,Einstellungen!$A$1)&amp;":"&amp;G$5,Daten_AM!$A$1:$CZ$1,0))/INDEX(Daten_AM!$A14:$CZ14,MATCH(INDEX(Einstellungen!$B$2:$B$100,Einstellungen!$A$1)&amp;":"&amp;E$5,Daten_AM!$A$1:$CZ$1,0))*100-100,1),"-   ")</f>
        <v>0</v>
      </c>
    </row>
    <row r="18" spans="1:12" x14ac:dyDescent="0.25">
      <c r="B18" s="87" t="s">
        <v>111</v>
      </c>
      <c r="C18" s="176" cm="1">
        <f t="array" ref="C18">INDEX(Daten_AM!$A15:$CZ15,MATCH(INDEX(Einstellungen!$B$2:$B$100,Einstellungen!$A$1+1)&amp;":"&amp;C$4,Daten_AM!$A$1:$CZ$1,0))</f>
        <v>2418</v>
      </c>
      <c r="D18" s="176" cm="1">
        <f t="array" ref="D18">INDEX(Daten_AM!$A15:$CZ15,MATCH(INDEX(Einstellungen!$B$2:$B$100,Einstellungen!$A$1+1)&amp;":"&amp;D$4,Daten_AM!$A$1:$CZ$1,0))</f>
        <v>2609</v>
      </c>
      <c r="E18" s="177" cm="1">
        <f t="array" ref="E18">INDEX(Daten_AM!$A15:$CZ15,MATCH(INDEX(Einstellungen!$B$2:$B$100,Einstellungen!$A$1+1)&amp;":"&amp;E$5,Daten_AM!$A$1:$CZ$1,0))</f>
        <v>2792</v>
      </c>
      <c r="F18" s="178" cm="1">
        <f t="array" ref="F18">IFERROR(ROUND(INDEX(Daten_AM!$A15:$CZ15,MATCH(INDEX(Einstellungen!$B$2:$B$100,Einstellungen!$A$1+1)&amp;":"&amp;E$5,Daten_AM!$A$1:$CZ$1,0))-INDEX(Daten_AM!$A15:$CZ15,MATCH(INDEX(Einstellungen!$B$2:$B$100,Einstellungen!$A$1)&amp;":"&amp;E$5,Daten_AM!$A$1:$CZ$1,0)),0),"-   ")</f>
        <v>113</v>
      </c>
      <c r="G18" s="177" cm="1">
        <f t="array" ref="G18">INDEX(Daten_AM!$A15:$CZ15,MATCH(INDEX(Einstellungen!$B$2:$B$100,Einstellungen!$A$1+1)&amp;":"&amp;G$5,Daten_AM!$A$1:$CZ$1,0))</f>
        <v>2869</v>
      </c>
      <c r="H18" s="178" cm="1">
        <f t="array" ref="H18">IFERROR(ROUND(INDEX(Daten_AM!$A15:$CZ15,MATCH(INDEX(Einstellungen!$B$2:$B$100,Einstellungen!$A$1+1)&amp;":"&amp;G$5,Daten_AM!$A$1:$CZ$1,0))-INDEX(Daten_AM!$A15:$CZ15,MATCH(INDEX(Einstellungen!$B$2:$B$100,Einstellungen!$A$1)&amp;":"&amp;G$5,Daten_AM!$A$1:$CZ$1,0)),0),"-   ")</f>
        <v>277</v>
      </c>
      <c r="I18" s="88">
        <f t="shared" si="3"/>
        <v>7.0141816788041496</v>
      </c>
      <c r="J18" s="89" cm="1">
        <f t="array" ref="J18">IFERROR(ROUND(INDEX(Daten_AM!$A15:$CZ15,MATCH(INDEX(Einstellungen!$B$2:$B$100,Einstellungen!$A$1+1)&amp;":"&amp;E$5,Daten_AM!$A$1:$CZ$1,0))/INDEX(Daten_AM!$A15:$CZ15,MATCH(INDEX(Einstellungen!$B$2:$B$100,Einstellungen!$A$1+1)&amp;":"&amp;D$4,Daten_AM!$A$1:$CZ$1,0))*100-100,1)-ROUND(INDEX(Daten_AM!$A15:$CZ15,MATCH(INDEX(Einstellungen!$B$2:$B$100,Einstellungen!$A$1)&amp;":"&amp;E$5,Daten_AM!$A$1:$CZ$1,0))/INDEX(Daten_AM!$A15:$CZ15,MATCH(INDEX(Einstellungen!$B$2:$B$100,Einstellungen!$A$1)&amp;":"&amp;D$4,Daten_AM!$A$1:$CZ$1,0))*100-100,1),"-   ")</f>
        <v>4.3</v>
      </c>
      <c r="K18" s="90">
        <f t="shared" si="1"/>
        <v>2.7578796561604548</v>
      </c>
      <c r="L18" s="89" cm="1">
        <f t="array" ref="L18">IFERROR(ROUND(INDEX(Daten_AM!$A15:$CZ15,MATCH(INDEX(Einstellungen!$B$2:$B$100,Einstellungen!$A$1+1)&amp;":"&amp;G$5,Daten_AM!$A$1:$CZ$1,0))/INDEX(Daten_AM!$A15:$CZ15,MATCH(INDEX(Einstellungen!$B$2:$B$100,Einstellungen!$A$1+1)&amp;":"&amp;E$5,Daten_AM!$A$1:$CZ$1,0))*100-100,1)-ROUND(INDEX(Daten_AM!$A15:$CZ15,MATCH(INDEX(Einstellungen!$B$2:$B$100,Einstellungen!$A$1)&amp;":"&amp;G$5,Daten_AM!$A$1:$CZ$1,0))/INDEX(Daten_AM!$A15:$CZ15,MATCH(INDEX(Einstellungen!$B$2:$B$100,Einstellungen!$A$1)&amp;":"&amp;E$5,Daten_AM!$A$1:$CZ$1,0))*100-100,1),"-   ")</f>
        <v>6</v>
      </c>
    </row>
    <row r="19" spans="1:12" x14ac:dyDescent="0.25">
      <c r="B19" s="91" t="s">
        <v>182</v>
      </c>
      <c r="C19" s="176" cm="1">
        <f t="array" ref="C19">INDEX(Daten_AM!$A16:$CZ16,MATCH(INDEX(Einstellungen!$B$2:$B$100,Einstellungen!$A$1+1)&amp;":"&amp;C$4,Daten_AM!$A$1:$CZ$1,0))</f>
        <v>1610</v>
      </c>
      <c r="D19" s="176" cm="1">
        <f t="array" ref="D19">INDEX(Daten_AM!$A16:$CZ16,MATCH(INDEX(Einstellungen!$B$2:$B$100,Einstellungen!$A$1+1)&amp;":"&amp;D$4,Daten_AM!$A$1:$CZ$1,0))</f>
        <v>1734</v>
      </c>
      <c r="E19" s="177" cm="1">
        <f t="array" ref="E19">INDEX(Daten_AM!$A16:$CZ16,MATCH(INDEX(Einstellungen!$B$2:$B$100,Einstellungen!$A$1+1)&amp;":"&amp;E$5,Daten_AM!$A$1:$CZ$1,0))</f>
        <v>1809</v>
      </c>
      <c r="F19" s="178" cm="1">
        <f t="array" ref="F19">IFERROR(ROUND(INDEX(Daten_AM!$A16:$CZ16,MATCH(INDEX(Einstellungen!$B$2:$B$100,Einstellungen!$A$1+1)&amp;":"&amp;E$5,Daten_AM!$A$1:$CZ$1,0))-INDEX(Daten_AM!$A16:$CZ16,MATCH(INDEX(Einstellungen!$B$2:$B$100,Einstellungen!$A$1)&amp;":"&amp;E$5,Daten_AM!$A$1:$CZ$1,0)),0),"-   ")</f>
        <v>44</v>
      </c>
      <c r="G19" s="177" cm="1">
        <f t="array" ref="G19">INDEX(Daten_AM!$A16:$CZ16,MATCH(INDEX(Einstellungen!$B$2:$B$100,Einstellungen!$A$1+1)&amp;":"&amp;G$5,Daten_AM!$A$1:$CZ$1,0))</f>
        <v>1822</v>
      </c>
      <c r="H19" s="178" cm="1">
        <f t="array" ref="H19">IFERROR(ROUND(INDEX(Daten_AM!$A16:$CZ16,MATCH(INDEX(Einstellungen!$B$2:$B$100,Einstellungen!$A$1+1)&amp;":"&amp;G$5,Daten_AM!$A$1:$CZ$1,0))-INDEX(Daten_AM!$A16:$CZ16,MATCH(INDEX(Einstellungen!$B$2:$B$100,Einstellungen!$A$1)&amp;":"&amp;G$5,Daten_AM!$A$1:$CZ$1,0)),0),"-   ")</f>
        <v>107</v>
      </c>
      <c r="I19" s="88">
        <f t="shared" si="3"/>
        <v>4.3252595155709486</v>
      </c>
      <c r="J19" s="89" cm="1">
        <f t="array" ref="J19">IFERROR(ROUND(INDEX(Daten_AM!$A16:$CZ16,MATCH(INDEX(Einstellungen!$B$2:$B$100,Einstellungen!$A$1+1)&amp;":"&amp;E$5,Daten_AM!$A$1:$CZ$1,0))/INDEX(Daten_AM!$A16:$CZ16,MATCH(INDEX(Einstellungen!$B$2:$B$100,Einstellungen!$A$1+1)&amp;":"&amp;D$4,Daten_AM!$A$1:$CZ$1,0))*100-100,1)-ROUND(INDEX(Daten_AM!$A16:$CZ16,MATCH(INDEX(Einstellungen!$B$2:$B$100,Einstellungen!$A$1)&amp;":"&amp;E$5,Daten_AM!$A$1:$CZ$1,0))/INDEX(Daten_AM!$A16:$CZ16,MATCH(INDEX(Einstellungen!$B$2:$B$100,Einstellungen!$A$1)&amp;":"&amp;D$4,Daten_AM!$A$1:$CZ$1,0))*100-100,1),"-   ")</f>
        <v>2.5</v>
      </c>
      <c r="K19" s="90">
        <f t="shared" si="1"/>
        <v>0.71862907683804167</v>
      </c>
      <c r="L19" s="89" cm="1">
        <f t="array" ref="L19">IFERROR(ROUND(INDEX(Daten_AM!$A16:$CZ16,MATCH(INDEX(Einstellungen!$B$2:$B$100,Einstellungen!$A$1+1)&amp;":"&amp;G$5,Daten_AM!$A$1:$CZ$1,0))/INDEX(Daten_AM!$A16:$CZ16,MATCH(INDEX(Einstellungen!$B$2:$B$100,Einstellungen!$A$1+1)&amp;":"&amp;E$5,Daten_AM!$A$1:$CZ$1,0))*100-100,1)-ROUND(INDEX(Daten_AM!$A16:$CZ16,MATCH(INDEX(Einstellungen!$B$2:$B$100,Einstellungen!$A$1)&amp;":"&amp;G$5,Daten_AM!$A$1:$CZ$1,0))/INDEX(Daten_AM!$A16:$CZ16,MATCH(INDEX(Einstellungen!$B$2:$B$100,Einstellungen!$A$1)&amp;":"&amp;E$5,Daten_AM!$A$1:$CZ$1,0))*100-100,1),"-   ")</f>
        <v>3.5</v>
      </c>
    </row>
    <row r="20" spans="1:12" x14ac:dyDescent="0.25">
      <c r="B20" s="91" t="s">
        <v>183</v>
      </c>
      <c r="C20" s="176" cm="1">
        <f t="array" ref="C20">INDEX(Daten_AM!$A17:$CZ17,MATCH(INDEX(Einstellungen!$B$2:$B$100,Einstellungen!$A$1+1)&amp;":"&amp;C$4,Daten_AM!$A$1:$CZ$1,0))</f>
        <v>808</v>
      </c>
      <c r="D20" s="176" cm="1">
        <f t="array" ref="D20">INDEX(Daten_AM!$A17:$CZ17,MATCH(INDEX(Einstellungen!$B$2:$B$100,Einstellungen!$A$1+1)&amp;":"&amp;D$4,Daten_AM!$A$1:$CZ$1,0))</f>
        <v>875</v>
      </c>
      <c r="E20" s="177" cm="1">
        <f t="array" ref="E20">INDEX(Daten_AM!$A17:$CZ17,MATCH(INDEX(Einstellungen!$B$2:$B$100,Einstellungen!$A$1+1)&amp;":"&amp;E$5,Daten_AM!$A$1:$CZ$1,0))</f>
        <v>983</v>
      </c>
      <c r="F20" s="178" cm="1">
        <f t="array" ref="F20">IFERROR(ROUND(INDEX(Daten_AM!$A17:$CZ17,MATCH(INDEX(Einstellungen!$B$2:$B$100,Einstellungen!$A$1+1)&amp;":"&amp;E$5,Daten_AM!$A$1:$CZ$1,0))-INDEX(Daten_AM!$A17:$CZ17,MATCH(INDEX(Einstellungen!$B$2:$B$100,Einstellungen!$A$1)&amp;":"&amp;E$5,Daten_AM!$A$1:$CZ$1,0)),0),"-   ")</f>
        <v>69</v>
      </c>
      <c r="G20" s="177" cm="1">
        <f t="array" ref="G20">INDEX(Daten_AM!$A17:$CZ17,MATCH(INDEX(Einstellungen!$B$2:$B$100,Einstellungen!$A$1+1)&amp;":"&amp;G$5,Daten_AM!$A$1:$CZ$1,0))</f>
        <v>1047</v>
      </c>
      <c r="H20" s="178" cm="1">
        <f t="array" ref="H20">IFERROR(ROUND(INDEX(Daten_AM!$A17:$CZ17,MATCH(INDEX(Einstellungen!$B$2:$B$100,Einstellungen!$A$1+1)&amp;":"&amp;G$5,Daten_AM!$A$1:$CZ$1,0))-INDEX(Daten_AM!$A17:$CZ17,MATCH(INDEX(Einstellungen!$B$2:$B$100,Einstellungen!$A$1)&amp;":"&amp;G$5,Daten_AM!$A$1:$CZ$1,0)),0),"-   ")</f>
        <v>170</v>
      </c>
      <c r="I20" s="88">
        <f t="shared" si="3"/>
        <v>12.342857142857142</v>
      </c>
      <c r="J20" s="89" cm="1">
        <f t="array" ref="J20">IFERROR(ROUND(INDEX(Daten_AM!$A17:$CZ17,MATCH(INDEX(Einstellungen!$B$2:$B$100,Einstellungen!$A$1+1)&amp;":"&amp;E$5,Daten_AM!$A$1:$CZ$1,0))/INDEX(Daten_AM!$A17:$CZ17,MATCH(INDEX(Einstellungen!$B$2:$B$100,Einstellungen!$A$1+1)&amp;":"&amp;D$4,Daten_AM!$A$1:$CZ$1,0))*100-100,1)-ROUND(INDEX(Daten_AM!$A17:$CZ17,MATCH(INDEX(Einstellungen!$B$2:$B$100,Einstellungen!$A$1)&amp;":"&amp;E$5,Daten_AM!$A$1:$CZ$1,0))/INDEX(Daten_AM!$A17:$CZ17,MATCH(INDEX(Einstellungen!$B$2:$B$100,Einstellungen!$A$1)&amp;":"&amp;D$4,Daten_AM!$A$1:$CZ$1,0))*100-100,1),"-   ")</f>
        <v>7.8000000000000007</v>
      </c>
      <c r="K20" s="90">
        <f t="shared" si="1"/>
        <v>6.5106815869786345</v>
      </c>
      <c r="L20" s="89" cm="1">
        <f t="array" ref="L20">IFERROR(ROUND(INDEX(Daten_AM!$A17:$CZ17,MATCH(INDEX(Einstellungen!$B$2:$B$100,Einstellungen!$A$1+1)&amp;":"&amp;G$5,Daten_AM!$A$1:$CZ$1,0))/INDEX(Daten_AM!$A17:$CZ17,MATCH(INDEX(Einstellungen!$B$2:$B$100,Einstellungen!$A$1+1)&amp;":"&amp;E$5,Daten_AM!$A$1:$CZ$1,0))*100-100,1)-ROUND(INDEX(Daten_AM!$A17:$CZ17,MATCH(INDEX(Einstellungen!$B$2:$B$100,Einstellungen!$A$1)&amp;":"&amp;G$5,Daten_AM!$A$1:$CZ$1,0))/INDEX(Daten_AM!$A17:$CZ17,MATCH(INDEX(Einstellungen!$B$2:$B$100,Einstellungen!$A$1)&amp;":"&amp;E$5,Daten_AM!$A$1:$CZ$1,0))*100-100,1),"-   ")</f>
        <v>10.5</v>
      </c>
    </row>
    <row r="21" spans="1:12" x14ac:dyDescent="0.25">
      <c r="B21" s="87" t="s">
        <v>235</v>
      </c>
      <c r="C21" s="176" cm="1">
        <f t="array" ref="C21">INDEX(Daten_AM!$A18:$CZ18,MATCH(INDEX(Einstellungen!$B$2:$B$100,Einstellungen!$A$1+1)&amp;":"&amp;C$4,Daten_AM!$A$1:$CZ$1,0))</f>
        <v>3185</v>
      </c>
      <c r="D21" s="176" cm="1">
        <f t="array" ref="D21">INDEX(Daten_AM!$A18:$CZ18,MATCH(INDEX(Einstellungen!$B$2:$B$100,Einstellungen!$A$1+1)&amp;":"&amp;D$4,Daten_AM!$A$1:$CZ$1,0))</f>
        <v>3449</v>
      </c>
      <c r="E21" s="177" cm="1">
        <f t="array" ref="E21">INDEX(Daten_AM!$A18:$CZ18,MATCH(INDEX(Einstellungen!$B$2:$B$100,Einstellungen!$A$1+1)&amp;":"&amp;E$5,Daten_AM!$A$1:$CZ$1,0))</f>
        <v>3603</v>
      </c>
      <c r="F21" s="178" cm="1">
        <f t="array" ref="F21">IFERROR(ROUND(INDEX(Daten_AM!$A18:$CZ18,MATCH(INDEX(Einstellungen!$B$2:$B$100,Einstellungen!$A$1+1)&amp;":"&amp;E$5,Daten_AM!$A$1:$CZ$1,0))-INDEX(Daten_AM!$A18:$CZ18,MATCH(INDEX(Einstellungen!$B$2:$B$100,Einstellungen!$A$1)&amp;":"&amp;E$5,Daten_AM!$A$1:$CZ$1,0)),0),"-   ")</f>
        <v>88</v>
      </c>
      <c r="G21" s="177" cm="1">
        <f t="array" ref="G21">INDEX(Daten_AM!$A18:$CZ18,MATCH(INDEX(Einstellungen!$B$2:$B$100,Einstellungen!$A$1+1)&amp;":"&amp;G$5,Daten_AM!$A$1:$CZ$1,0))</f>
        <v>3709</v>
      </c>
      <c r="H21" s="178" cm="1">
        <f t="array" ref="H21">IFERROR(ROUND(INDEX(Daten_AM!$A18:$CZ18,MATCH(INDEX(Einstellungen!$B$2:$B$100,Einstellungen!$A$1+1)&amp;":"&amp;G$5,Daten_AM!$A$1:$CZ$1,0))-INDEX(Daten_AM!$A18:$CZ18,MATCH(INDEX(Einstellungen!$B$2:$B$100,Einstellungen!$A$1)&amp;":"&amp;G$5,Daten_AM!$A$1:$CZ$1,0)),0),"-   ")</f>
        <v>312</v>
      </c>
      <c r="I21" s="88">
        <f t="shared" si="3"/>
        <v>4.4650623369092415</v>
      </c>
      <c r="J21" s="89" cm="1">
        <f t="array" ref="J21">IFERROR(ROUND(INDEX(Daten_AM!$A18:$CZ18,MATCH(INDEX(Einstellungen!$B$2:$B$100,Einstellungen!$A$1+1)&amp;":"&amp;E$5,Daten_AM!$A$1:$CZ$1,0))/INDEX(Daten_AM!$A18:$CZ18,MATCH(INDEX(Einstellungen!$B$2:$B$100,Einstellungen!$A$1+1)&amp;":"&amp;D$4,Daten_AM!$A$1:$CZ$1,0))*100-100,1)-ROUND(INDEX(Daten_AM!$A18:$CZ18,MATCH(INDEX(Einstellungen!$B$2:$B$100,Einstellungen!$A$1)&amp;":"&amp;E$5,Daten_AM!$A$1:$CZ$1,0))/INDEX(Daten_AM!$A18:$CZ18,MATCH(INDEX(Einstellungen!$B$2:$B$100,Einstellungen!$A$1)&amp;":"&amp;D$4,Daten_AM!$A$1:$CZ$1,0))*100-100,1),"-   ")</f>
        <v>2.6</v>
      </c>
      <c r="K21" s="90">
        <f t="shared" si="1"/>
        <v>2.941992783791278</v>
      </c>
      <c r="L21" s="89" cm="1">
        <f t="array" ref="L21">IFERROR(ROUND(INDEX(Daten_AM!$A18:$CZ18,MATCH(INDEX(Einstellungen!$B$2:$B$100,Einstellungen!$A$1+1)&amp;":"&amp;G$5,Daten_AM!$A$1:$CZ$1,0))/INDEX(Daten_AM!$A18:$CZ18,MATCH(INDEX(Einstellungen!$B$2:$B$100,Einstellungen!$A$1+1)&amp;":"&amp;E$5,Daten_AM!$A$1:$CZ$1,0))*100-100,1)-ROUND(INDEX(Daten_AM!$A18:$CZ18,MATCH(INDEX(Einstellungen!$B$2:$B$100,Einstellungen!$A$1)&amp;":"&amp;G$5,Daten_AM!$A$1:$CZ$1,0))/INDEX(Daten_AM!$A18:$CZ18,MATCH(INDEX(Einstellungen!$B$2:$B$100,Einstellungen!$A$1)&amp;":"&amp;E$5,Daten_AM!$A$1:$CZ$1,0))*100-100,1),"-   ")</f>
        <v>6.3</v>
      </c>
    </row>
    <row r="22" spans="1:12" x14ac:dyDescent="0.25">
      <c r="B22" s="87" t="s">
        <v>231</v>
      </c>
      <c r="C22" s="176" cm="1">
        <f t="array" ref="C22">INDEX(Daten_AM!$A19:$CZ19,MATCH(INDEX(Einstellungen!$B$2:$B$100,Einstellungen!$A$1+1)&amp;":"&amp;C$4,Daten_AM!$A$1:$CZ$1,0))</f>
        <v>161</v>
      </c>
      <c r="D22" s="176" cm="1">
        <f t="array" ref="D22">INDEX(Daten_AM!$A19:$CZ19,MATCH(INDEX(Einstellungen!$B$2:$B$100,Einstellungen!$A$1+1)&amp;":"&amp;D$4,Daten_AM!$A$1:$CZ$1,0))</f>
        <v>74</v>
      </c>
      <c r="E22" s="177" cm="1">
        <f t="array" ref="E22">INDEX(Daten_AM!$A19:$CZ19,MATCH(INDEX(Einstellungen!$B$2:$B$100,Einstellungen!$A$1+1)&amp;":"&amp;E$5,Daten_AM!$A$1:$CZ$1,0))</f>
        <v>90</v>
      </c>
      <c r="F22" s="178" cm="1">
        <f t="array" ref="F22">IFERROR(ROUND(INDEX(Daten_AM!$A19:$CZ19,MATCH(INDEX(Einstellungen!$B$2:$B$100,Einstellungen!$A$1+1)&amp;":"&amp;E$5,Daten_AM!$A$1:$CZ$1,0))-INDEX(Daten_AM!$A19:$CZ19,MATCH(INDEX(Einstellungen!$B$2:$B$100,Einstellungen!$A$1)&amp;":"&amp;E$5,Daten_AM!$A$1:$CZ$1,0)),0),"-   ")</f>
        <v>27</v>
      </c>
      <c r="G22" s="177" cm="1">
        <f t="array" ref="G22">INDEX(Daten_AM!$A19:$CZ19,MATCH(INDEX(Einstellungen!$B$2:$B$100,Einstellungen!$A$1+1)&amp;":"&amp;G$5,Daten_AM!$A$1:$CZ$1,0))</f>
        <v>102</v>
      </c>
      <c r="H22" s="178" cm="1">
        <f t="array" ref="H22">IFERROR(ROUND(INDEX(Daten_AM!$A19:$CZ19,MATCH(INDEX(Einstellungen!$B$2:$B$100,Einstellungen!$A$1+1)&amp;":"&amp;G$5,Daten_AM!$A$1:$CZ$1,0))-INDEX(Daten_AM!$A19:$CZ19,MATCH(INDEX(Einstellungen!$B$2:$B$100,Einstellungen!$A$1)&amp;":"&amp;G$5,Daten_AM!$A$1:$CZ$1,0)),0),"-   ")</f>
        <v>46</v>
      </c>
      <c r="I22" s="88">
        <f t="shared" ref="I22" si="6">E22/D22*100-100</f>
        <v>21.621621621621628</v>
      </c>
      <c r="J22" s="89" cm="1">
        <f t="array" ref="J22">IFERROR(ROUND(INDEX(Daten_AM!$A19:$CZ19,MATCH(INDEX(Einstellungen!$B$2:$B$100,Einstellungen!$A$1+1)&amp;":"&amp;E$5,Daten_AM!$A$1:$CZ$1,0))/INDEX(Daten_AM!$A19:$CZ19,MATCH(INDEX(Einstellungen!$B$2:$B$100,Einstellungen!$A$1+1)&amp;":"&amp;D$4,Daten_AM!$A$1:$CZ$1,0))*100-100,1)-ROUND(INDEX(Daten_AM!$A19:$CZ19,MATCH(INDEX(Einstellungen!$B$2:$B$100,Einstellungen!$A$1)&amp;":"&amp;E$5,Daten_AM!$A$1:$CZ$1,0))/INDEX(Daten_AM!$A19:$CZ19,MATCH(INDEX(Einstellungen!$B$2:$B$100,Einstellungen!$A$1)&amp;":"&amp;D$4,Daten_AM!$A$1:$CZ$1,0))*100-100,1),"-   ")</f>
        <v>36.5</v>
      </c>
      <c r="K22" s="90">
        <f t="shared" ref="K22" si="7">G22/E22*100-100</f>
        <v>13.333333333333329</v>
      </c>
      <c r="L22" s="89" cm="1">
        <f t="array" ref="L22">IFERROR(ROUND(INDEX(Daten_AM!$A19:$CZ19,MATCH(INDEX(Einstellungen!$B$2:$B$100,Einstellungen!$A$1+1)&amp;":"&amp;G$5,Daten_AM!$A$1:$CZ$1,0))/INDEX(Daten_AM!$A19:$CZ19,MATCH(INDEX(Einstellungen!$B$2:$B$100,Einstellungen!$A$1+1)&amp;":"&amp;E$5,Daten_AM!$A$1:$CZ$1,0))*100-100,1)-ROUND(INDEX(Daten_AM!$A19:$CZ19,MATCH(INDEX(Einstellungen!$B$2:$B$100,Einstellungen!$A$1)&amp;":"&amp;G$5,Daten_AM!$A$1:$CZ$1,0))/INDEX(Daten_AM!$A19:$CZ19,MATCH(INDEX(Einstellungen!$B$2:$B$100,Einstellungen!$A$1)&amp;":"&amp;E$5,Daten_AM!$A$1:$CZ$1,0))*100-100,1),"-   ")</f>
        <v>24.4</v>
      </c>
    </row>
    <row r="23" spans="1:12" x14ac:dyDescent="0.25">
      <c r="B23" s="87"/>
      <c r="C23" s="231" t="s">
        <v>225</v>
      </c>
      <c r="D23" s="231"/>
      <c r="E23" s="231"/>
      <c r="F23" s="231"/>
      <c r="G23" s="231"/>
      <c r="H23" s="232"/>
      <c r="I23" s="224" t="s">
        <v>209</v>
      </c>
      <c r="J23" s="225"/>
      <c r="K23" s="225"/>
      <c r="L23" s="225"/>
    </row>
    <row r="24" spans="1:12" x14ac:dyDescent="0.25">
      <c r="B24" s="87" t="s">
        <v>198</v>
      </c>
      <c r="C24" s="176" cm="1">
        <f t="array" ref="C24">INDEX(Daten_AM!$A21:$CZ21,MATCH(INDEX(Einstellungen!$B$2:$B$100,Einstellungen!$A$1+1)&amp;":"&amp;C$4,Daten_AM!$A$1:$CZ$1,0))</f>
        <v>61211</v>
      </c>
      <c r="D24" s="176" cm="1">
        <f t="array" ref="D24">INDEX(Daten_AM!$A21:$CZ21,MATCH(INDEX(Einstellungen!$B$2:$B$100,Einstellungen!$A$1+1)&amp;":"&amp;D$4,Daten_AM!$A$1:$CZ$1,0))</f>
        <v>61437</v>
      </c>
      <c r="E24" s="177" cm="1">
        <f t="array" ref="E24">INDEX(Daten_AM!$A21:$CZ21,MATCH(INDEX(Einstellungen!$B$2:$B$100,Einstellungen!$A$1+1)&amp;":"&amp;E$5,Daten_AM!$A$1:$CZ$1,0))</f>
        <v>61641</v>
      </c>
      <c r="F24" s="178" cm="1">
        <f t="array" ref="F24">IFERROR(ROUND(INDEX(Daten_AM!$A21:$CZ21,MATCH(INDEX(Einstellungen!$B$2:$B$100,Einstellungen!$A$1+1)&amp;":"&amp;E$5,Daten_AM!$A$1:$CZ$1,0))-INDEX(Daten_AM!$A21:$CZ21,MATCH(INDEX(Einstellungen!$B$2:$B$100,Einstellungen!$A$1)&amp;":"&amp;E$5,Daten_AM!$A$1:$CZ$1,0)),0),"-   ")</f>
        <v>-118</v>
      </c>
      <c r="G24" s="177" cm="1">
        <f t="array" ref="G24">INDEX(Daten_AM!$A21:$CZ21,MATCH(INDEX(Einstellungen!$B$2:$B$100,Einstellungen!$A$1+1)&amp;":"&amp;G$5,Daten_AM!$A$1:$CZ$1,0))</f>
        <v>61579</v>
      </c>
      <c r="H24" s="178" cm="1">
        <f t="array" ref="H24">IFERROR(ROUND(INDEX(Daten_AM!$A21:$CZ21,MATCH(INDEX(Einstellungen!$B$2:$B$100,Einstellungen!$A$1+1)&amp;":"&amp;G$5,Daten_AM!$A$1:$CZ$1,0))-INDEX(Daten_AM!$A21:$CZ21,MATCH(INDEX(Einstellungen!$B$2:$B$100,Einstellungen!$A$1)&amp;":"&amp;G$5,Daten_AM!$A$1:$CZ$1,0)),0),"-   ")</f>
        <v>-278</v>
      </c>
      <c r="I24" s="88">
        <f>E24/D24*100-100</f>
        <v>0.3320474632550372</v>
      </c>
      <c r="J24" s="89" cm="1">
        <f t="array" ref="J24">IFERROR(ROUND(INDEX(Daten_AM!$A21:$CZ21,MATCH(INDEX(Einstellungen!$B$2:$B$100,Einstellungen!$A$1+1)&amp;":"&amp;E$5,Daten_AM!$A$1:$CZ$1,0))/INDEX(Daten_AM!$A21:$CZ21,MATCH(INDEX(Einstellungen!$B$2:$B$100,Einstellungen!$A$1+1)&amp;":"&amp;D$4,Daten_AM!$A$1:$CZ$1,0))*100-100,1)-ROUND(INDEX(Daten_AM!$A21:$CZ21,MATCH(INDEX(Einstellungen!$B$2:$B$100,Einstellungen!$A$1)&amp;":"&amp;E$5,Daten_AM!$A$1:$CZ$1,0))/INDEX(Daten_AM!$A21:$CZ21,MATCH(INDEX(Einstellungen!$B$2:$B$100,Einstellungen!$A$1)&amp;":"&amp;D$4,Daten_AM!$A$1:$CZ$1,0))*100-100,1),"-   ")</f>
        <v>9.9999999999999978E-2</v>
      </c>
      <c r="K24" s="90">
        <f>G24/E24*100-100</f>
        <v>-0.10058240456838519</v>
      </c>
      <c r="L24" s="89" cm="1">
        <f t="array" ref="L24">IFERROR(ROUND(INDEX(Daten_AM!$A21:$CZ21,MATCH(INDEX(Einstellungen!$B$2:$B$100,Einstellungen!$A$1+1)&amp;":"&amp;G$5,Daten_AM!$A$1:$CZ$1,0))/INDEX(Daten_AM!$A21:$CZ21,MATCH(INDEX(Einstellungen!$B$2:$B$100,Einstellungen!$A$1+1)&amp;":"&amp;E$5,Daten_AM!$A$1:$CZ$1,0))*100-100,1)-ROUND(INDEX(Daten_AM!$A21:$CZ21,MATCH(INDEX(Einstellungen!$B$2:$B$100,Einstellungen!$A$1)&amp;":"&amp;G$5,Daten_AM!$A$1:$CZ$1,0))/INDEX(Daten_AM!$A21:$CZ21,MATCH(INDEX(Einstellungen!$B$2:$B$100,Einstellungen!$A$1)&amp;":"&amp;E$5,Daten_AM!$A$1:$CZ$1,0))*100-100,1),"-   ")</f>
        <v>-0.30000000000000004</v>
      </c>
    </row>
    <row r="25" spans="1:12" x14ac:dyDescent="0.25">
      <c r="B25" s="87" t="s">
        <v>199</v>
      </c>
      <c r="C25" s="176" cm="1">
        <f t="array" ref="C25">INDEX(Daten_AM!$A22:$CZ22,MATCH(INDEX(Einstellungen!$B$2:$B$100,Einstellungen!$A$1+1)&amp;":"&amp;C$4,Daten_AM!$A$1:$CZ$1,0))</f>
        <v>54177</v>
      </c>
      <c r="D25" s="176" cm="1">
        <f t="array" ref="D25">INDEX(Daten_AM!$A22:$CZ22,MATCH(INDEX(Einstellungen!$B$2:$B$100,Einstellungen!$A$1+1)&amp;":"&amp;D$4,Daten_AM!$A$1:$CZ$1,0))</f>
        <v>54592</v>
      </c>
      <c r="E25" s="177" cm="1">
        <f t="array" ref="E25">INDEX(Daten_AM!$A22:$CZ22,MATCH(INDEX(Einstellungen!$B$2:$B$100,Einstellungen!$A$1+1)&amp;":"&amp;E$5,Daten_AM!$A$1:$CZ$1,0))</f>
        <v>54868</v>
      </c>
      <c r="F25" s="178" cm="1">
        <f t="array" ref="F25">IFERROR(ROUND(INDEX(Daten_AM!$A22:$CZ22,MATCH(INDEX(Einstellungen!$B$2:$B$100,Einstellungen!$A$1+1)&amp;":"&amp;E$5,Daten_AM!$A$1:$CZ$1,0))-INDEX(Daten_AM!$A22:$CZ22,MATCH(INDEX(Einstellungen!$B$2:$B$100,Einstellungen!$A$1)&amp;":"&amp;E$5,Daten_AM!$A$1:$CZ$1,0)),0),"-   ")</f>
        <v>119</v>
      </c>
      <c r="G25" s="177" cm="1">
        <f t="array" ref="G25">INDEX(Daten_AM!$A22:$CZ22,MATCH(INDEX(Einstellungen!$B$2:$B$100,Einstellungen!$A$1+1)&amp;":"&amp;G$5,Daten_AM!$A$1:$CZ$1,0))</f>
        <v>54804</v>
      </c>
      <c r="H25" s="178" cm="1">
        <f t="array" ref="H25">IFERROR(ROUND(INDEX(Daten_AM!$A22:$CZ22,MATCH(INDEX(Einstellungen!$B$2:$B$100,Einstellungen!$A$1+1)&amp;":"&amp;G$5,Daten_AM!$A$1:$CZ$1,0))-INDEX(Daten_AM!$A22:$CZ22,MATCH(INDEX(Einstellungen!$B$2:$B$100,Einstellungen!$A$1)&amp;":"&amp;G$5,Daten_AM!$A$1:$CZ$1,0)),0),"-   ")</f>
        <v>-26</v>
      </c>
      <c r="I25" s="88">
        <f>E25/D25*100-100</f>
        <v>0.50556858147714934</v>
      </c>
      <c r="J25" s="89" cm="1">
        <f t="array" ref="J25">IFERROR(ROUND(INDEX(Daten_AM!$A22:$CZ22,MATCH(INDEX(Einstellungen!$B$2:$B$100,Einstellungen!$A$1+1)&amp;":"&amp;E$5,Daten_AM!$A$1:$CZ$1,0))/INDEX(Daten_AM!$A22:$CZ22,MATCH(INDEX(Einstellungen!$B$2:$B$100,Einstellungen!$A$1+1)&amp;":"&amp;D$4,Daten_AM!$A$1:$CZ$1,0))*100-100,1)-ROUND(INDEX(Daten_AM!$A22:$CZ22,MATCH(INDEX(Einstellungen!$B$2:$B$100,Einstellungen!$A$1)&amp;":"&amp;E$5,Daten_AM!$A$1:$CZ$1,0))/INDEX(Daten_AM!$A22:$CZ22,MATCH(INDEX(Einstellungen!$B$2:$B$100,Einstellungen!$A$1)&amp;":"&amp;D$4,Daten_AM!$A$1:$CZ$1,0))*100-100,1),"-   ")</f>
        <v>0.4</v>
      </c>
      <c r="K25" s="90">
        <f>G25/E25*100-100</f>
        <v>-0.11664358095792693</v>
      </c>
      <c r="L25" s="89" cm="1">
        <f t="array" ref="L25">IFERROR(ROUND(INDEX(Daten_AM!$A22:$CZ22,MATCH(INDEX(Einstellungen!$B$2:$B$100,Einstellungen!$A$1+1)&amp;":"&amp;G$5,Daten_AM!$A$1:$CZ$1,0))/INDEX(Daten_AM!$A22:$CZ22,MATCH(INDEX(Einstellungen!$B$2:$B$100,Einstellungen!$A$1+1)&amp;":"&amp;E$5,Daten_AM!$A$1:$CZ$1,0))*100-100,1)-ROUND(INDEX(Daten_AM!$A22:$CZ22,MATCH(INDEX(Einstellungen!$B$2:$B$100,Einstellungen!$A$1)&amp;":"&amp;G$5,Daten_AM!$A$1:$CZ$1,0))/INDEX(Daten_AM!$A22:$CZ22,MATCH(INDEX(Einstellungen!$B$2:$B$100,Einstellungen!$A$1)&amp;":"&amp;E$5,Daten_AM!$A$1:$CZ$1,0))*100-100,1),"-   ")</f>
        <v>-0.2</v>
      </c>
    </row>
    <row r="26" spans="1:12" x14ac:dyDescent="0.25">
      <c r="B26" s="87"/>
      <c r="C26" s="231" t="s">
        <v>210</v>
      </c>
      <c r="D26" s="231"/>
      <c r="E26" s="231"/>
      <c r="F26" s="231"/>
      <c r="G26" s="231"/>
      <c r="H26" s="232"/>
      <c r="I26" s="226" t="s">
        <v>208</v>
      </c>
      <c r="J26" s="227"/>
      <c r="K26" s="227"/>
      <c r="L26" s="227"/>
    </row>
    <row r="27" spans="1:12" x14ac:dyDescent="0.25">
      <c r="B27" s="87" t="s">
        <v>237</v>
      </c>
      <c r="C27" s="179" cm="1">
        <f t="array" ref="C27">INDEX(Daten_AM!$A24:$CZ24,MATCH(INDEX(Einstellungen!$B$2:$B$100,Einstellungen!$A$1+1)&amp;":"&amp;C$4,Daten_AM!$A$1:$CZ$1,0))</f>
        <v>5.3</v>
      </c>
      <c r="D27" s="179" cm="1">
        <f t="array" ref="D27">INDEX(Daten_AM!$A24:$CZ24,MATCH(INDEX(Einstellungen!$B$2:$B$100,Einstellungen!$A$1+1)&amp;":"&amp;D$4,Daten_AM!$A$1:$CZ$1,0))</f>
        <v>5.7</v>
      </c>
      <c r="E27" s="180" cm="1">
        <f t="array" ref="E27">INDEX(Daten_AM!$A24:$CZ24,MATCH(INDEX(Einstellungen!$B$2:$B$100,Einstellungen!$A$1+1)&amp;":"&amp;E$5,Daten_AM!$A$1:$CZ$1,0))</f>
        <v>6</v>
      </c>
      <c r="F27" s="56" cm="1">
        <f t="array" ref="F27">IFERROR(ROUND(INDEX(Daten_AM!$A24:$CZ24,MATCH(INDEX(Einstellungen!$B$2:$B$100,Einstellungen!$A$1+1)&amp;":"&amp;E$5,Daten_AM!$A$1:$CZ$1,0))-INDEX(Daten_AM!$A24:$CZ24,MATCH(INDEX(Einstellungen!$B$2:$B$100,Einstellungen!$A$1)&amp;":"&amp;E$5,Daten_AM!$A$1:$CZ$1,0)),1),"-   ")</f>
        <v>0.2</v>
      </c>
      <c r="G27" s="180" cm="1">
        <f t="array" ref="G27">INDEX(Daten_AM!$A24:$CZ24,MATCH(INDEX(Einstellungen!$B$2:$B$100,Einstellungen!$A$1+1)&amp;":"&amp;G$5,Daten_AM!$A$1:$CZ$1,0))</f>
        <v>6.1</v>
      </c>
      <c r="H27" s="58" cm="1">
        <f t="array" ref="H27">IFERROR(ROUND(INDEX(Daten_AM!$A24:$CZ24,MATCH(INDEX(Einstellungen!$B$2:$B$100,Einstellungen!$A$1+1)&amp;":"&amp;G$5,Daten_AM!$A$1:$CZ$1,0))-INDEX(Daten_AM!$A24:$CZ24,MATCH(INDEX(Einstellungen!$B$2:$B$100,Einstellungen!$A$1)&amp;":"&amp;G$5,Daten_AM!$A$1:$CZ$1,0)),1),"-   ")</f>
        <v>0.5</v>
      </c>
      <c r="I27" s="88">
        <f>E27-D27</f>
        <v>0.29999999999999982</v>
      </c>
      <c r="J27" s="89" cm="1">
        <f t="array" ref="J27">IFERROR(ROUND(INDEX(Daten_AM!$A24:$CZ24,MATCH(INDEX(Einstellungen!$B$2:$B$100,Einstellungen!$A$1+1)&amp;":"&amp;E$5,Daten_AM!$A$1:$CZ$1,0))-INDEX(Daten_AM!$A24:$CZ24,MATCH(INDEX(Einstellungen!$B$2:$B$100,Einstellungen!$A$1+1)&amp;":"&amp;D$4,Daten_AM!$A$1:$CZ$1,0)),1)-ROUND(INDEX(Daten_AM!$A24:$CZ24,MATCH(INDEX(Einstellungen!$B$2:$B$100,Einstellungen!$A$1)&amp;":"&amp;E$5,Daten_AM!$A$1:$CZ$1,0))-INDEX(Daten_AM!$A24:$CZ24,MATCH(INDEX(Einstellungen!$B$2:$B$100,Einstellungen!$A$1)&amp;":"&amp;D$4,Daten_AM!$A$1:$CZ$1,0)),1),"-   ")</f>
        <v>0.19999999999999998</v>
      </c>
      <c r="K27" s="90">
        <f>G27-E27</f>
        <v>9.9999999999999645E-2</v>
      </c>
      <c r="L27" s="89" cm="1">
        <f t="array" ref="L27">IFERROR(ROUND(INDEX(Daten_AM!$A24:$CZ24,MATCH(INDEX(Einstellungen!$B$2:$B$100,Einstellungen!$A$1+1)&amp;":"&amp;G$5,Daten_AM!$A$1:$CZ$1,0))-INDEX(Daten_AM!$A24:$CZ24,MATCH(INDEX(Einstellungen!$B$2:$B$100,Einstellungen!$A$1+1)&amp;":"&amp;E$5,Daten_AM!$A$1:$CZ$1,0)),1)-ROUND(INDEX(Daten_AM!$A24:$CZ24,MATCH(INDEX(Einstellungen!$B$2:$B$100,Einstellungen!$A$1)&amp;":"&amp;G$5,Daten_AM!$A$1:$CZ$1,0))-INDEX(Daten_AM!$A24:$CZ24,MATCH(INDEX(Einstellungen!$B$2:$B$100,Einstellungen!$A$1)&amp;":"&amp;E$5,Daten_AM!$A$1:$CZ$1,0)),1),"-   ")</f>
        <v>0.30000000000000004</v>
      </c>
    </row>
    <row r="28" spans="1:12" x14ac:dyDescent="0.25">
      <c r="A28" s="42"/>
      <c r="B28" s="87" t="s">
        <v>236</v>
      </c>
      <c r="C28" s="179" cm="1">
        <f t="array" ref="C28">INDEX(Daten_AM!$A25:$CZ25,MATCH(INDEX(Einstellungen!$B$2:$B$100,Einstellungen!$A$1+1)&amp;":"&amp;C$4,Daten_AM!$A$1:$CZ$1,0))</f>
        <v>3.1</v>
      </c>
      <c r="D28" s="179" cm="1">
        <f t="array" ref="D28">INDEX(Daten_AM!$A25:$CZ25,MATCH(INDEX(Einstellungen!$B$2:$B$100,Einstellungen!$A$1+1)&amp;":"&amp;D$4,Daten_AM!$A$1:$CZ$1,0))</f>
        <v>3</v>
      </c>
      <c r="E28" s="180" cm="1">
        <f t="array" ref="E28">INDEX(Daten_AM!$A25:$CZ25,MATCH(INDEX(Einstellungen!$B$2:$B$100,Einstellungen!$A$1+1)&amp;":"&amp;E$5,Daten_AM!$A$1:$CZ$1,0))</f>
        <v>3.4</v>
      </c>
      <c r="F28" s="56" cm="1">
        <f t="array" ref="F28">IFERROR(ROUND(INDEX(Daten_AM!$A25:$CZ25,MATCH(INDEX(Einstellungen!$B$2:$B$100,Einstellungen!$A$1+1)&amp;":"&amp;E$5,Daten_AM!$A$1:$CZ$1,0))-INDEX(Daten_AM!$A25:$CZ25,MATCH(INDEX(Einstellungen!$B$2:$B$100,Einstellungen!$A$1)&amp;":"&amp;E$5,Daten_AM!$A$1:$CZ$1,0)),1),"-   ")</f>
        <v>0.1</v>
      </c>
      <c r="G28" s="180" cm="1">
        <f t="array" ref="G28">INDEX(Daten_AM!$A25:$CZ25,MATCH(INDEX(Einstellungen!$B$2:$B$100,Einstellungen!$A$1+1)&amp;":"&amp;G$5,Daten_AM!$A$1:$CZ$1,0))</f>
        <v>3.5</v>
      </c>
      <c r="H28" s="58" cm="1">
        <f t="array" ref="H28">IFERROR(ROUND(INDEX(Daten_AM!$A25:$CZ25,MATCH(INDEX(Einstellungen!$B$2:$B$100,Einstellungen!$A$1+1)&amp;":"&amp;G$5,Daten_AM!$A$1:$CZ$1,0))-INDEX(Daten_AM!$A25:$CZ25,MATCH(INDEX(Einstellungen!$B$2:$B$100,Einstellungen!$A$1)&amp;":"&amp;G$5,Daten_AM!$A$1:$CZ$1,0)),1),"-   ")</f>
        <v>0.3</v>
      </c>
      <c r="I28" s="88">
        <f>E28-D28</f>
        <v>0.39999999999999991</v>
      </c>
      <c r="J28" s="89" cm="1">
        <f t="array" ref="J28">IFERROR(ROUND(INDEX(Daten_AM!$A25:$CZ25,MATCH(INDEX(Einstellungen!$B$2:$B$100,Einstellungen!$A$1+1)&amp;":"&amp;E$5,Daten_AM!$A$1:$CZ$1,0))-INDEX(Daten_AM!$A25:$CZ25,MATCH(INDEX(Einstellungen!$B$2:$B$100,Einstellungen!$A$1+1)&amp;":"&amp;D$4,Daten_AM!$A$1:$CZ$1,0)),1)-ROUND(INDEX(Daten_AM!$A25:$CZ25,MATCH(INDEX(Einstellungen!$B$2:$B$100,Einstellungen!$A$1)&amp;":"&amp;E$5,Daten_AM!$A$1:$CZ$1,0))-INDEX(Daten_AM!$A25:$CZ25,MATCH(INDEX(Einstellungen!$B$2:$B$100,Einstellungen!$A$1)&amp;":"&amp;D$4,Daten_AM!$A$1:$CZ$1,0)),1),"-   ")</f>
        <v>0.10000000000000003</v>
      </c>
      <c r="K28" s="90">
        <f>G28-E28</f>
        <v>0.10000000000000009</v>
      </c>
      <c r="L28" s="89" cm="1">
        <f t="array" ref="L28">IFERROR(ROUND(INDEX(Daten_AM!$A25:$CZ25,MATCH(INDEX(Einstellungen!$B$2:$B$100,Einstellungen!$A$1+1)&amp;":"&amp;G$5,Daten_AM!$A$1:$CZ$1,0))-INDEX(Daten_AM!$A25:$CZ25,MATCH(INDEX(Einstellungen!$B$2:$B$100,Einstellungen!$A$1+1)&amp;":"&amp;E$5,Daten_AM!$A$1:$CZ$1,0)),1)-ROUND(INDEX(Daten_AM!$A25:$CZ25,MATCH(INDEX(Einstellungen!$B$2:$B$100,Einstellungen!$A$1)&amp;":"&amp;G$5,Daten_AM!$A$1:$CZ$1,0))-INDEX(Daten_AM!$A25:$CZ25,MATCH(INDEX(Einstellungen!$B$2:$B$100,Einstellungen!$A$1)&amp;":"&amp;E$5,Daten_AM!$A$1:$CZ$1,0)),1),"-   ")</f>
        <v>0.2</v>
      </c>
    </row>
    <row r="29" spans="1:12" x14ac:dyDescent="0.25">
      <c r="A29" s="42"/>
      <c r="B29" s="87"/>
      <c r="C29" s="181"/>
      <c r="D29" s="181"/>
      <c r="E29" s="182"/>
      <c r="F29" s="182"/>
      <c r="G29" s="182"/>
      <c r="H29" s="182"/>
      <c r="I29" s="93"/>
      <c r="J29" s="94"/>
      <c r="K29" s="95"/>
      <c r="L29" s="94"/>
    </row>
    <row r="30" spans="1:12" x14ac:dyDescent="0.25">
      <c r="A30" s="42"/>
      <c r="B30" s="96"/>
      <c r="C30" s="220" t="s">
        <v>209</v>
      </c>
      <c r="D30" s="220"/>
      <c r="E30" s="220"/>
      <c r="F30" s="220"/>
      <c r="G30" s="220"/>
      <c r="H30" s="221"/>
      <c r="I30" s="97"/>
      <c r="J30" s="98"/>
      <c r="K30" s="98"/>
      <c r="L30" s="98"/>
    </row>
    <row r="31" spans="1:12" x14ac:dyDescent="0.25">
      <c r="A31" s="42"/>
      <c r="B31" s="87" t="s">
        <v>201</v>
      </c>
      <c r="C31" s="179" cm="1">
        <f t="array" ref="C31">INDEX(Daten_AM!$A28:$CZ28,MATCH(INDEX(Einstellungen!$B$2:$B$100,Einstellungen!$A$1+1)&amp;":"&amp;C$4,Daten_AM!$A$1:$CZ$1,0))</f>
        <v>2.2000000000000002</v>
      </c>
      <c r="D31" s="179" cm="1">
        <f t="array" ref="D31">INDEX(Daten_AM!$A28:$CZ28,MATCH(INDEX(Einstellungen!$B$2:$B$100,Einstellungen!$A$1+1)&amp;":"&amp;D$4,Daten_AM!$A$1:$CZ$1,0))</f>
        <v>3.7</v>
      </c>
      <c r="E31" s="180" cm="1">
        <f t="array" ref="E31">INDEX(Daten_AM!$A28:$CZ28,MATCH(INDEX(Einstellungen!$B$2:$B$100,Einstellungen!$A$1+1)&amp;":"&amp;E$5,Daten_AM!$A$1:$CZ$1,0))</f>
        <v>4.9000000000000004</v>
      </c>
      <c r="F31" s="56" cm="1">
        <f t="array" ref="F31">IFERROR(ROUND(INDEX(Daten_AM!$A28:$CZ28,MATCH(INDEX(Einstellungen!$B$2:$B$100,Einstellungen!$A$1+1)&amp;":"&amp;E$5,Daten_AM!$A$1:$CZ$1,0))-INDEX(Daten_AM!$A28:$CZ28,MATCH(INDEX(Einstellungen!$B$2:$B$100,Einstellungen!$A$1)&amp;":"&amp;E$5,Daten_AM!$A$1:$CZ$1,0)),1),"-   ")</f>
        <v>0.3</v>
      </c>
      <c r="G31" s="180" cm="1">
        <f t="array" ref="G31">INDEX(Daten_AM!$A28:$CZ28,MATCH(INDEX(Einstellungen!$B$2:$B$100,Einstellungen!$A$1+1)&amp;":"&amp;G$5,Daten_AM!$A$1:$CZ$1,0))</f>
        <v>2.8</v>
      </c>
      <c r="H31" s="58" cm="1">
        <f t="array" ref="H31">IFERROR(ROUND(INDEX(Daten_AM!$A28:$CZ28,MATCH(INDEX(Einstellungen!$B$2:$B$100,Einstellungen!$A$1+1)&amp;":"&amp;G$5,Daten_AM!$A$1:$CZ$1,0))-INDEX(Daten_AM!$A28:$CZ28,MATCH(INDEX(Einstellungen!$B$2:$B$100,Einstellungen!$A$1)&amp;":"&amp;G$5,Daten_AM!$A$1:$CZ$1,0)),1),"-   ")</f>
        <v>-0.2</v>
      </c>
      <c r="I31" s="99" t="s">
        <v>63</v>
      </c>
      <c r="J31" s="58" t="s">
        <v>63</v>
      </c>
      <c r="K31" s="58" t="s">
        <v>63</v>
      </c>
      <c r="L31" s="58" t="s">
        <v>63</v>
      </c>
    </row>
    <row r="32" spans="1:12" x14ac:dyDescent="0.25">
      <c r="A32" s="42"/>
      <c r="B32" s="87" t="s">
        <v>238</v>
      </c>
      <c r="C32" s="179" cm="1">
        <f t="array" ref="C32">INDEX(Daten_AM!$A29:$CZ29,MATCH(INDEX(Einstellungen!$B$2:$B$100,Einstellungen!$A$1+1)&amp;":"&amp;C$4,Daten_AM!$A$1:$CZ$1,0))</f>
        <v>4.5</v>
      </c>
      <c r="D32" s="179" cm="1">
        <f t="array" ref="D32">INDEX(Daten_AM!$A29:$CZ29,MATCH(INDEX(Einstellungen!$B$2:$B$100,Einstellungen!$A$1+1)&amp;":"&amp;D$4,Daten_AM!$A$1:$CZ$1,0))</f>
        <v>6.6</v>
      </c>
      <c r="E32" s="180" cm="1">
        <f t="array" ref="E32">INDEX(Daten_AM!$A29:$CZ29,MATCH(INDEX(Einstellungen!$B$2:$B$100,Einstellungen!$A$1+1)&amp;":"&amp;E$5,Daten_AM!$A$1:$CZ$1,0))</f>
        <v>5.2</v>
      </c>
      <c r="F32" s="56" cm="1">
        <f t="array" ref="F32">IFERROR(ROUND(INDEX(Daten_AM!$A29:$CZ29,MATCH(INDEX(Einstellungen!$B$2:$B$100,Einstellungen!$A$1+1)&amp;":"&amp;E$5,Daten_AM!$A$1:$CZ$1,0))-INDEX(Daten_AM!$A29:$CZ29,MATCH(INDEX(Einstellungen!$B$2:$B$100,Einstellungen!$A$1)&amp;":"&amp;E$5,Daten_AM!$A$1:$CZ$1,0)),1),"-   ")</f>
        <v>0.1</v>
      </c>
      <c r="G32" s="180" cm="1">
        <f t="array" ref="G32">INDEX(Daten_AM!$A29:$CZ29,MATCH(INDEX(Einstellungen!$B$2:$B$100,Einstellungen!$A$1+1)&amp;":"&amp;G$5,Daten_AM!$A$1:$CZ$1,0))</f>
        <v>3.5</v>
      </c>
      <c r="H32" s="58" cm="1">
        <f t="array" ref="H32">IFERROR(ROUND(INDEX(Daten_AM!$A29:$CZ29,MATCH(INDEX(Einstellungen!$B$2:$B$100,Einstellungen!$A$1+1)&amp;":"&amp;G$5,Daten_AM!$A$1:$CZ$1,0))-INDEX(Daten_AM!$A29:$CZ29,MATCH(INDEX(Einstellungen!$B$2:$B$100,Einstellungen!$A$1)&amp;":"&amp;G$5,Daten_AM!$A$1:$CZ$1,0)),1),"-   ")</f>
        <v>-0.2</v>
      </c>
      <c r="I32" s="99" t="s">
        <v>63</v>
      </c>
      <c r="J32" s="58" t="s">
        <v>63</v>
      </c>
      <c r="K32" s="58" t="s">
        <v>63</v>
      </c>
      <c r="L32" s="58" t="s">
        <v>63</v>
      </c>
    </row>
    <row r="33" spans="1:12" x14ac:dyDescent="0.25">
      <c r="A33" s="42"/>
      <c r="B33" s="87" t="s">
        <v>239</v>
      </c>
      <c r="C33" s="179" cm="1">
        <f t="array" ref="C33">INDEX(Daten_AM!$A30:$CZ30,MATCH(INDEX(Einstellungen!$B$2:$B$100,Einstellungen!$A$1+1)&amp;":"&amp;C$4,Daten_AM!$A$1:$CZ$1,0))</f>
        <v>2.4</v>
      </c>
      <c r="D33" s="179" cm="1">
        <f t="array" ref="D33">INDEX(Daten_AM!$A30:$CZ30,MATCH(INDEX(Einstellungen!$B$2:$B$100,Einstellungen!$A$1+1)&amp;":"&amp;D$4,Daten_AM!$A$1:$CZ$1,0))</f>
        <v>2.9</v>
      </c>
      <c r="E33" s="180" cm="1">
        <f t="array" ref="E33">INDEX(Daten_AM!$A30:$CZ30,MATCH(INDEX(Einstellungen!$B$2:$B$100,Einstellungen!$A$1+1)&amp;":"&amp;E$5,Daten_AM!$A$1:$CZ$1,0))</f>
        <v>0.3</v>
      </c>
      <c r="F33" s="56" cm="1">
        <f t="array" ref="F33">IFERROR(ROUND(INDEX(Daten_AM!$A30:$CZ30,MATCH(INDEX(Einstellungen!$B$2:$B$100,Einstellungen!$A$1+1)&amp;":"&amp;E$5,Daten_AM!$A$1:$CZ$1,0))-INDEX(Daten_AM!$A30:$CZ30,MATCH(INDEX(Einstellungen!$B$2:$B$100,Einstellungen!$A$1)&amp;":"&amp;E$5,Daten_AM!$A$1:$CZ$1,0)),1),"-   ")</f>
        <v>-0.3</v>
      </c>
      <c r="G33" s="180" cm="1">
        <f t="array" ref="G33">INDEX(Daten_AM!$A30:$CZ30,MATCH(INDEX(Einstellungen!$B$2:$B$100,Einstellungen!$A$1+1)&amp;":"&amp;G$5,Daten_AM!$A$1:$CZ$1,0))</f>
        <v>0.7</v>
      </c>
      <c r="H33" s="58" cm="1">
        <f t="array" ref="H33">IFERROR(ROUND(INDEX(Daten_AM!$A30:$CZ30,MATCH(INDEX(Einstellungen!$B$2:$B$100,Einstellungen!$A$1+1)&amp;":"&amp;G$5,Daten_AM!$A$1:$CZ$1,0))-INDEX(Daten_AM!$A30:$CZ30,MATCH(INDEX(Einstellungen!$B$2:$B$100,Einstellungen!$A$1)&amp;":"&amp;G$5,Daten_AM!$A$1:$CZ$1,0)),1),"-   ")</f>
        <v>0</v>
      </c>
      <c r="I33" s="99" t="s">
        <v>63</v>
      </c>
      <c r="J33" s="58" t="s">
        <v>63</v>
      </c>
      <c r="K33" s="58" t="s">
        <v>63</v>
      </c>
      <c r="L33" s="58" t="s">
        <v>63</v>
      </c>
    </row>
    <row r="34" spans="1:12" x14ac:dyDescent="0.25">
      <c r="A34" s="42"/>
      <c r="B34" s="87" t="s">
        <v>202</v>
      </c>
      <c r="C34" s="179" cm="1">
        <f t="array" ref="C34">INDEX(Daten_AM!$A31:$CZ31,MATCH(INDEX(Einstellungen!$B$2:$B$100,Einstellungen!$A$1+1)&amp;":"&amp;C$4,Daten_AM!$A$1:$CZ$1,0))</f>
        <v>4.5</v>
      </c>
      <c r="D34" s="179" cm="1">
        <f t="array" ref="D34">INDEX(Daten_AM!$A31:$CZ31,MATCH(INDEX(Einstellungen!$B$2:$B$100,Einstellungen!$A$1+1)&amp;":"&amp;D$4,Daten_AM!$A$1:$CZ$1,0))</f>
        <v>6</v>
      </c>
      <c r="E34" s="180" cm="1">
        <f t="array" ref="E34">INDEX(Daten_AM!$A31:$CZ31,MATCH(INDEX(Einstellungen!$B$2:$B$100,Einstellungen!$A$1+1)&amp;":"&amp;E$5,Daten_AM!$A$1:$CZ$1,0))</f>
        <v>5.0999999999999996</v>
      </c>
      <c r="F34" s="56" cm="1">
        <f t="array" ref="F34">IFERROR(ROUND(INDEX(Daten_AM!$A31:$CZ31,MATCH(INDEX(Einstellungen!$B$2:$B$100,Einstellungen!$A$1+1)&amp;":"&amp;E$5,Daten_AM!$A$1:$CZ$1,0))-INDEX(Daten_AM!$A31:$CZ31,MATCH(INDEX(Einstellungen!$B$2:$B$100,Einstellungen!$A$1)&amp;":"&amp;E$5,Daten_AM!$A$1:$CZ$1,0)),1),"-   ")</f>
        <v>-0.3</v>
      </c>
      <c r="G34" s="180" cm="1">
        <f t="array" ref="G34">INDEX(Daten_AM!$A31:$CZ31,MATCH(INDEX(Einstellungen!$B$2:$B$100,Einstellungen!$A$1+1)&amp;":"&amp;G$5,Daten_AM!$A$1:$CZ$1,0))</f>
        <v>4</v>
      </c>
      <c r="H34" s="58" cm="1">
        <f t="array" ref="H34">IFERROR(ROUND(INDEX(Daten_AM!$A31:$CZ31,MATCH(INDEX(Einstellungen!$B$2:$B$100,Einstellungen!$A$1+1)&amp;":"&amp;G$5,Daten_AM!$A$1:$CZ$1,0))-INDEX(Daten_AM!$A31:$CZ31,MATCH(INDEX(Einstellungen!$B$2:$B$100,Einstellungen!$A$1)&amp;":"&amp;G$5,Daten_AM!$A$1:$CZ$1,0)),1),"-   ")</f>
        <v>0.1</v>
      </c>
      <c r="I34" s="99" t="s">
        <v>63</v>
      </c>
      <c r="J34" s="58" t="s">
        <v>63</v>
      </c>
      <c r="K34" s="58" t="s">
        <v>63</v>
      </c>
      <c r="L34" s="58" t="s">
        <v>63</v>
      </c>
    </row>
    <row r="35" spans="1:12" x14ac:dyDescent="0.25">
      <c r="A35" s="42"/>
      <c r="B35" s="87" t="s">
        <v>240</v>
      </c>
      <c r="C35" s="179" cm="1">
        <f t="array" ref="C35">INDEX(Daten_AM!$A32:$CZ32,MATCH(INDEX(Einstellungen!$B$2:$B$100,Einstellungen!$A$1+1)&amp;":"&amp;C$4,Daten_AM!$A$1:$CZ$1,0))</f>
        <v>0.1</v>
      </c>
      <c r="D35" s="179" cm="1">
        <f t="array" ref="D35">INDEX(Daten_AM!$A32:$CZ32,MATCH(INDEX(Einstellungen!$B$2:$B$100,Einstellungen!$A$1+1)&amp;":"&amp;D$4,Daten_AM!$A$1:$CZ$1,0))</f>
        <v>-0.6</v>
      </c>
      <c r="E35" s="180" cm="1">
        <f t="array" ref="E35">INDEX(Daten_AM!$A32:$CZ32,MATCH(INDEX(Einstellungen!$B$2:$B$100,Einstellungen!$A$1+1)&amp;":"&amp;E$5,Daten_AM!$A$1:$CZ$1,0))</f>
        <v>-0.4</v>
      </c>
      <c r="F35" s="56" cm="1">
        <f t="array" ref="F35">IFERROR(ROUND(INDEX(Daten_AM!$A32:$CZ32,MATCH(INDEX(Einstellungen!$B$2:$B$100,Einstellungen!$A$1+1)&amp;":"&amp;E$5,Daten_AM!$A$1:$CZ$1,0))-INDEX(Daten_AM!$A32:$CZ32,MATCH(INDEX(Einstellungen!$B$2:$B$100,Einstellungen!$A$1)&amp;":"&amp;E$5,Daten_AM!$A$1:$CZ$1,0)),1),"-   ")</f>
        <v>-0.4</v>
      </c>
      <c r="G35" s="180" cm="1">
        <f t="array" ref="G35">INDEX(Daten_AM!$A32:$CZ32,MATCH(INDEX(Einstellungen!$B$2:$B$100,Einstellungen!$A$1+1)&amp;":"&amp;G$5,Daten_AM!$A$1:$CZ$1,0))</f>
        <v>0.6</v>
      </c>
      <c r="H35" s="58" cm="1">
        <f t="array" ref="H35">IFERROR(ROUND(INDEX(Daten_AM!$A32:$CZ32,MATCH(INDEX(Einstellungen!$B$2:$B$100,Einstellungen!$A$1+1)&amp;":"&amp;G$5,Daten_AM!$A$1:$CZ$1,0))-INDEX(Daten_AM!$A32:$CZ32,MATCH(INDEX(Einstellungen!$B$2:$B$100,Einstellungen!$A$1)&amp;":"&amp;G$5,Daten_AM!$A$1:$CZ$1,0)),1),"-   ")</f>
        <v>-0.2</v>
      </c>
      <c r="I35" s="99" t="s">
        <v>63</v>
      </c>
      <c r="J35" s="58" t="s">
        <v>63</v>
      </c>
      <c r="K35" s="58" t="s">
        <v>63</v>
      </c>
      <c r="L35" s="58" t="s">
        <v>63</v>
      </c>
    </row>
    <row r="36" spans="1:12" x14ac:dyDescent="0.25">
      <c r="B36" s="87" t="s">
        <v>241</v>
      </c>
      <c r="C36" s="179" cm="1">
        <f t="array" ref="C36">INDEX(Daten_AM!$A33:$CZ33,MATCH(INDEX(Einstellungen!$B$2:$B$100,Einstellungen!$A$1+1)&amp;":"&amp;C$4,Daten_AM!$A$1:$CZ$1,0))</f>
        <v>4.4000000000000004</v>
      </c>
      <c r="D36" s="179" cm="1">
        <f t="array" ref="D36">INDEX(Daten_AM!$A33:$CZ33,MATCH(INDEX(Einstellungen!$B$2:$B$100,Einstellungen!$A$1+1)&amp;":"&amp;D$4,Daten_AM!$A$1:$CZ$1,0))</f>
        <v>6.7</v>
      </c>
      <c r="E36" s="180" cm="1">
        <f t="array" ref="E36">INDEX(Daten_AM!$A33:$CZ33,MATCH(INDEX(Einstellungen!$B$2:$B$100,Einstellungen!$A$1+1)&amp;":"&amp;E$5,Daten_AM!$A$1:$CZ$1,0))</f>
        <v>5.5</v>
      </c>
      <c r="F36" s="56" cm="1">
        <f t="array" ref="F36">IFERROR(ROUND(INDEX(Daten_AM!$A33:$CZ33,MATCH(INDEX(Einstellungen!$B$2:$B$100,Einstellungen!$A$1+1)&amp;":"&amp;E$5,Daten_AM!$A$1:$CZ$1,0))-INDEX(Daten_AM!$A33:$CZ33,MATCH(INDEX(Einstellungen!$B$2:$B$100,Einstellungen!$A$1)&amp;":"&amp;E$5,Daten_AM!$A$1:$CZ$1,0)),1),"-   ")</f>
        <v>0.2</v>
      </c>
      <c r="G36" s="180" cm="1">
        <f t="array" ref="G36">INDEX(Daten_AM!$A33:$CZ33,MATCH(INDEX(Einstellungen!$B$2:$B$100,Einstellungen!$A$1+1)&amp;":"&amp;G$5,Daten_AM!$A$1:$CZ$1,0))</f>
        <v>3.4</v>
      </c>
      <c r="H36" s="58" cm="1">
        <f t="array" ref="H36">IFERROR(ROUND(INDEX(Daten_AM!$A33:$CZ33,MATCH(INDEX(Einstellungen!$B$2:$B$100,Einstellungen!$A$1+1)&amp;":"&amp;G$5,Daten_AM!$A$1:$CZ$1,0))-INDEX(Daten_AM!$A33:$CZ33,MATCH(INDEX(Einstellungen!$B$2:$B$100,Einstellungen!$A$1)&amp;":"&amp;G$5,Daten_AM!$A$1:$CZ$1,0)),1),"-   ")</f>
        <v>0.3</v>
      </c>
      <c r="I36" s="99" t="s">
        <v>63</v>
      </c>
      <c r="J36" s="58" t="s">
        <v>63</v>
      </c>
      <c r="K36" s="58" t="s">
        <v>63</v>
      </c>
      <c r="L36" s="58" t="s">
        <v>63</v>
      </c>
    </row>
    <row r="37" spans="1:12" x14ac:dyDescent="0.25">
      <c r="A37" s="42"/>
      <c r="B37" s="87" t="s">
        <v>242</v>
      </c>
      <c r="C37" s="179" cm="1">
        <f t="array" ref="C37">INDEX(Daten_AM!$A34:$CZ34,MATCH(INDEX(Einstellungen!$B$2:$B$100,Einstellungen!$A$1+1)&amp;":"&amp;C$4,Daten_AM!$A$1:$CZ$1,0))</f>
        <v>-1.6</v>
      </c>
      <c r="D37" s="179" cm="1">
        <f t="array" ref="D37">INDEX(Daten_AM!$A34:$CZ34,MATCH(INDEX(Einstellungen!$B$2:$B$100,Einstellungen!$A$1+1)&amp;":"&amp;D$4,Daten_AM!$A$1:$CZ$1,0))</f>
        <v>0.5</v>
      </c>
      <c r="E37" s="180" cm="1">
        <f t="array" ref="E37">INDEX(Daten_AM!$A34:$CZ34,MATCH(INDEX(Einstellungen!$B$2:$B$100,Einstellungen!$A$1+1)&amp;":"&amp;E$5,Daten_AM!$A$1:$CZ$1,0))</f>
        <v>2.1</v>
      </c>
      <c r="F37" s="56" cm="1">
        <f t="array" ref="F37">IFERROR(ROUND(INDEX(Daten_AM!$A34:$CZ34,MATCH(INDEX(Einstellungen!$B$2:$B$100,Einstellungen!$A$1+1)&amp;":"&amp;E$5,Daten_AM!$A$1:$CZ$1,0))-INDEX(Daten_AM!$A34:$CZ34,MATCH(INDEX(Einstellungen!$B$2:$B$100,Einstellungen!$A$1)&amp;":"&amp;E$5,Daten_AM!$A$1:$CZ$1,0)),1),"-   ")</f>
        <v>-0.1</v>
      </c>
      <c r="G37" s="180" cm="1">
        <f t="array" ref="G37">INDEX(Daten_AM!$A34:$CZ34,MATCH(INDEX(Einstellungen!$B$2:$B$100,Einstellungen!$A$1+1)&amp;":"&amp;G$5,Daten_AM!$A$1:$CZ$1,0))</f>
        <v>1.1000000000000001</v>
      </c>
      <c r="H37" s="58" cm="1">
        <f t="array" ref="H37">IFERROR(ROUND(INDEX(Daten_AM!$A34:$CZ34,MATCH(INDEX(Einstellungen!$B$2:$B$100,Einstellungen!$A$1+1)&amp;":"&amp;G$5,Daten_AM!$A$1:$CZ$1,0))-INDEX(Daten_AM!$A34:$CZ34,MATCH(INDEX(Einstellungen!$B$2:$B$100,Einstellungen!$A$1)&amp;":"&amp;G$5,Daten_AM!$A$1:$CZ$1,0)),1),"-   ")</f>
        <v>-0.2</v>
      </c>
      <c r="I37" s="99" t="s">
        <v>63</v>
      </c>
      <c r="J37" s="58" t="s">
        <v>63</v>
      </c>
      <c r="K37" s="58" t="s">
        <v>63</v>
      </c>
      <c r="L37" s="58" t="s">
        <v>63</v>
      </c>
    </row>
    <row r="38" spans="1:12" x14ac:dyDescent="0.25">
      <c r="A38" s="42"/>
      <c r="B38" s="87" t="s">
        <v>220</v>
      </c>
      <c r="C38" s="179" cm="1">
        <f t="array" ref="C38">INDEX(Daten_AM!$A35:$CZ35,MATCH(INDEX(Einstellungen!$B$2:$B$100,Einstellungen!$A$1+1)&amp;":"&amp;C$4,Daten_AM!$A$1:$CZ$1,0))</f>
        <v>6.1</v>
      </c>
      <c r="D38" s="179" cm="1">
        <f t="array" ref="D38">INDEX(Daten_AM!$A35:$CZ35,MATCH(INDEX(Einstellungen!$B$2:$B$100,Einstellungen!$A$1+1)&amp;":"&amp;D$4,Daten_AM!$A$1:$CZ$1,0))</f>
        <v>7.4</v>
      </c>
      <c r="E38" s="180" cm="1">
        <f t="array" ref="E38">INDEX(Daten_AM!$A35:$CZ35,MATCH(INDEX(Einstellungen!$B$2:$B$100,Einstellungen!$A$1+1)&amp;":"&amp;E$5,Daten_AM!$A$1:$CZ$1,0))</f>
        <v>5.6</v>
      </c>
      <c r="F38" s="56" cm="1">
        <f t="array" ref="F38">IFERROR(ROUND(INDEX(Daten_AM!$A35:$CZ35,MATCH(INDEX(Einstellungen!$B$2:$B$100,Einstellungen!$A$1+1)&amp;":"&amp;E$5,Daten_AM!$A$1:$CZ$1,0))-INDEX(Daten_AM!$A35:$CZ35,MATCH(INDEX(Einstellungen!$B$2:$B$100,Einstellungen!$A$1)&amp;":"&amp;E$5,Daten_AM!$A$1:$CZ$1,0)),1),"-   ")</f>
        <v>0.4</v>
      </c>
      <c r="G38" s="180" cm="1">
        <f t="array" ref="G38">INDEX(Daten_AM!$A35:$CZ35,MATCH(INDEX(Einstellungen!$B$2:$B$100,Einstellungen!$A$1+1)&amp;":"&amp;G$5,Daten_AM!$A$1:$CZ$1,0))</f>
        <v>3.3</v>
      </c>
      <c r="H38" s="58" cm="1">
        <f t="array" ref="H38">IFERROR(ROUND(INDEX(Daten_AM!$A35:$CZ35,MATCH(INDEX(Einstellungen!$B$2:$B$100,Einstellungen!$A$1+1)&amp;":"&amp;G$5,Daten_AM!$A$1:$CZ$1,0))-INDEX(Daten_AM!$A35:$CZ35,MATCH(INDEX(Einstellungen!$B$2:$B$100,Einstellungen!$A$1)&amp;":"&amp;G$5,Daten_AM!$A$1:$CZ$1,0)),1),"-   ")</f>
        <v>-0.5</v>
      </c>
      <c r="I38" s="99" t="s">
        <v>63</v>
      </c>
      <c r="J38" s="58" t="s">
        <v>63</v>
      </c>
      <c r="K38" s="58" t="s">
        <v>63</v>
      </c>
      <c r="L38" s="58" t="s">
        <v>63</v>
      </c>
    </row>
    <row r="39" spans="1:12" x14ac:dyDescent="0.25">
      <c r="A39" s="42"/>
      <c r="B39" s="87" t="s">
        <v>221</v>
      </c>
      <c r="C39" s="179" cm="1">
        <f t="array" ref="C39">INDEX(Daten_AM!$A36:$CZ36,MATCH(INDEX(Einstellungen!$B$2:$B$100,Einstellungen!$A$1+1)&amp;":"&amp;C$4,Daten_AM!$A$1:$CZ$1,0))</f>
        <v>6.1</v>
      </c>
      <c r="D39" s="179" cm="1">
        <f t="array" ref="D39">INDEX(Daten_AM!$A36:$CZ36,MATCH(INDEX(Einstellungen!$B$2:$B$100,Einstellungen!$A$1+1)&amp;":"&amp;D$4,Daten_AM!$A$1:$CZ$1,0))</f>
        <v>7.4</v>
      </c>
      <c r="E39" s="180" cm="1">
        <f t="array" ref="E39">INDEX(Daten_AM!$A36:$CZ36,MATCH(INDEX(Einstellungen!$B$2:$B$100,Einstellungen!$A$1+1)&amp;":"&amp;E$5,Daten_AM!$A$1:$CZ$1,0))</f>
        <v>5.6</v>
      </c>
      <c r="F39" s="56" cm="1">
        <f t="array" ref="F39">IFERROR(ROUND(INDEX(Daten_AM!$A36:$CZ36,MATCH(INDEX(Einstellungen!$B$2:$B$100,Einstellungen!$A$1+1)&amp;":"&amp;E$5,Daten_AM!$A$1:$CZ$1,0))-INDEX(Daten_AM!$A36:$CZ36,MATCH(INDEX(Einstellungen!$B$2:$B$100,Einstellungen!$A$1)&amp;":"&amp;E$5,Daten_AM!$A$1:$CZ$1,0)),1),"-   ")</f>
        <v>0.4</v>
      </c>
      <c r="G39" s="180" cm="1">
        <f t="array" ref="G39">INDEX(Daten_AM!$A36:$CZ36,MATCH(INDEX(Einstellungen!$B$2:$B$100,Einstellungen!$A$1+1)&amp;":"&amp;G$5,Daten_AM!$A$1:$CZ$1,0))</f>
        <v>3.3</v>
      </c>
      <c r="H39" s="58" cm="1">
        <f t="array" ref="H39">IFERROR(ROUND(INDEX(Daten_AM!$A36:$CZ36,MATCH(INDEX(Einstellungen!$B$2:$B$100,Einstellungen!$A$1+1)&amp;":"&amp;G$5,Daten_AM!$A$1:$CZ$1,0))-INDEX(Daten_AM!$A36:$CZ36,MATCH(INDEX(Einstellungen!$B$2:$B$100,Einstellungen!$A$1)&amp;":"&amp;G$5,Daten_AM!$A$1:$CZ$1,0)),1),"-   ")</f>
        <v>-0.5</v>
      </c>
      <c r="I39" s="99" t="s">
        <v>63</v>
      </c>
      <c r="J39" s="58" t="s">
        <v>63</v>
      </c>
      <c r="K39" s="58" t="s">
        <v>63</v>
      </c>
      <c r="L39" s="58" t="s">
        <v>63</v>
      </c>
    </row>
    <row r="40" spans="1:12" x14ac:dyDescent="0.25">
      <c r="A40" s="42"/>
      <c r="B40" s="87" t="s">
        <v>222</v>
      </c>
      <c r="C40" s="179" cm="1">
        <f t="array" ref="C40">INDEX(Daten_AM!$A37:$CZ37,MATCH(INDEX(Einstellungen!$B$2:$B$100,Einstellungen!$A$1+1)&amp;":"&amp;C$4,Daten_AM!$A$1:$CZ$1,0))</f>
        <v>5.7</v>
      </c>
      <c r="D40" s="179" cm="1">
        <f t="array" ref="D40">INDEX(Daten_AM!$A37:$CZ37,MATCH(INDEX(Einstellungen!$B$2:$B$100,Einstellungen!$A$1+1)&amp;":"&amp;D$4,Daten_AM!$A$1:$CZ$1,0))</f>
        <v>9.5</v>
      </c>
      <c r="E40" s="180" cm="1">
        <f t="array" ref="E40">INDEX(Daten_AM!$A37:$CZ37,MATCH(INDEX(Einstellungen!$B$2:$B$100,Einstellungen!$A$1+1)&amp;":"&amp;E$5,Daten_AM!$A$1:$CZ$1,0))</f>
        <v>5.5</v>
      </c>
      <c r="F40" s="56" cm="1">
        <f t="array" ref="F40">IFERROR(ROUND(INDEX(Daten_AM!$A37:$CZ37,MATCH(INDEX(Einstellungen!$B$2:$B$100,Einstellungen!$A$1+1)&amp;":"&amp;E$5,Daten_AM!$A$1:$CZ$1,0))-INDEX(Daten_AM!$A37:$CZ37,MATCH(INDEX(Einstellungen!$B$2:$B$100,Einstellungen!$A$1)&amp;":"&amp;E$5,Daten_AM!$A$1:$CZ$1,0)),1),"-   ")</f>
        <v>0.3</v>
      </c>
      <c r="G40" s="180" cm="1">
        <f t="array" ref="G40">INDEX(Daten_AM!$A37:$CZ37,MATCH(INDEX(Einstellungen!$B$2:$B$100,Einstellungen!$A$1+1)&amp;":"&amp;G$5,Daten_AM!$A$1:$CZ$1,0))</f>
        <v>2.5</v>
      </c>
      <c r="H40" s="58" cm="1">
        <f t="array" ref="H40">IFERROR(ROUND(INDEX(Daten_AM!$A37:$CZ37,MATCH(INDEX(Einstellungen!$B$2:$B$100,Einstellungen!$A$1+1)&amp;":"&amp;G$5,Daten_AM!$A$1:$CZ$1,0))-INDEX(Daten_AM!$A37:$CZ37,MATCH(INDEX(Einstellungen!$B$2:$B$100,Einstellungen!$A$1)&amp;":"&amp;G$5,Daten_AM!$A$1:$CZ$1,0)),1),"-   ")</f>
        <v>-0.6</v>
      </c>
      <c r="I40" s="99" t="s">
        <v>63</v>
      </c>
      <c r="J40" s="58" t="s">
        <v>63</v>
      </c>
      <c r="K40" s="58" t="s">
        <v>63</v>
      </c>
      <c r="L40" s="58" t="s">
        <v>63</v>
      </c>
    </row>
    <row r="41" spans="1:12" x14ac:dyDescent="0.25">
      <c r="A41" s="42"/>
      <c r="B41" s="100" t="s">
        <v>206</v>
      </c>
      <c r="C41" s="183" cm="1">
        <f t="array" ref="C41">INDEX(Daten_AM!$A38:$CZ38,MATCH(INDEX(Einstellungen!$B$2:$B$100,Einstellungen!$A$1+1)&amp;":"&amp;C$4,Daten_AM!$A$1:$CZ$1,0))</f>
        <v>6</v>
      </c>
      <c r="D41" s="183" cm="1">
        <f t="array" ref="D41">INDEX(Daten_AM!$A38:$CZ38,MATCH(INDEX(Einstellungen!$B$2:$B$100,Einstellungen!$A$1+1)&amp;":"&amp;D$4,Daten_AM!$A$1:$CZ$1,0))</f>
        <v>6.8</v>
      </c>
      <c r="E41" s="184" cm="1">
        <f t="array" ref="E41">INDEX(Daten_AM!$A38:$CZ38,MATCH(INDEX(Einstellungen!$B$2:$B$100,Einstellungen!$A$1+1)&amp;":"&amp;E$5,Daten_AM!$A$1:$CZ$1,0))</f>
        <v>5.6</v>
      </c>
      <c r="F41" s="101" cm="1">
        <f t="array" ref="F41">IFERROR(ROUND(INDEX(Daten_AM!$A38:$CZ38,MATCH(INDEX(Einstellungen!$B$2:$B$100,Einstellungen!$A$1+1)&amp;":"&amp;E$5,Daten_AM!$A$1:$CZ$1,0))-INDEX(Daten_AM!$A38:$CZ38,MATCH(INDEX(Einstellungen!$B$2:$B$100,Einstellungen!$A$1)&amp;":"&amp;E$5,Daten_AM!$A$1:$CZ$1,0)),1),"-   ")</f>
        <v>0.1</v>
      </c>
      <c r="G41" s="184" cm="1">
        <f t="array" ref="G41">INDEX(Daten_AM!$A38:$CZ38,MATCH(INDEX(Einstellungen!$B$2:$B$100,Einstellungen!$A$1+1)&amp;":"&amp;G$5,Daten_AM!$A$1:$CZ$1,0))</f>
        <v>3.9</v>
      </c>
      <c r="H41" s="103" cm="1">
        <f t="array" ref="H41">IFERROR(ROUND(INDEX(Daten_AM!$A38:$CZ38,MATCH(INDEX(Einstellungen!$B$2:$B$100,Einstellungen!$A$1+1)&amp;":"&amp;G$5,Daten_AM!$A$1:$CZ$1,0))-INDEX(Daten_AM!$A38:$CZ38,MATCH(INDEX(Einstellungen!$B$2:$B$100,Einstellungen!$A$1)&amp;":"&amp;G$5,Daten_AM!$A$1:$CZ$1,0)),1),"-   ")</f>
        <v>-0.1</v>
      </c>
      <c r="I41" s="102" t="s">
        <v>63</v>
      </c>
      <c r="J41" s="103" t="s">
        <v>63</v>
      </c>
      <c r="K41" s="103" t="s">
        <v>63</v>
      </c>
      <c r="L41" s="103" t="s">
        <v>63</v>
      </c>
    </row>
    <row r="42" spans="1:12" ht="9" customHeight="1" x14ac:dyDescent="0.25">
      <c r="A42" s="42"/>
    </row>
    <row r="43" spans="1:12" ht="12" customHeight="1" x14ac:dyDescent="0.25">
      <c r="A43" s="42"/>
      <c r="B43" s="205" t="s">
        <v>211</v>
      </c>
      <c r="C43" s="205"/>
      <c r="D43" s="205"/>
      <c r="E43" s="205"/>
      <c r="F43" s="205"/>
      <c r="G43" s="205"/>
      <c r="H43" s="205"/>
      <c r="I43" s="205"/>
      <c r="J43" s="205"/>
      <c r="K43" s="205"/>
      <c r="L43" s="205"/>
    </row>
    <row r="44" spans="1:12" ht="12" customHeight="1" x14ac:dyDescent="0.25">
      <c r="A44" s="42"/>
      <c r="B44" s="104" t="s">
        <v>224</v>
      </c>
      <c r="C44" s="104"/>
      <c r="D44" s="104"/>
      <c r="E44" s="104"/>
      <c r="F44" s="104"/>
      <c r="G44" s="104"/>
      <c r="H44" s="104"/>
      <c r="I44" s="104"/>
      <c r="J44" s="104"/>
      <c r="K44" s="104"/>
      <c r="L44" s="104"/>
    </row>
    <row r="45" spans="1:12" ht="12" customHeight="1" x14ac:dyDescent="0.25">
      <c r="A45" s="42"/>
      <c r="B45" s="205" t="s">
        <v>213</v>
      </c>
      <c r="C45" s="205"/>
      <c r="D45" s="205"/>
      <c r="E45" s="205"/>
      <c r="F45" s="205"/>
      <c r="G45" s="205"/>
      <c r="H45" s="205"/>
      <c r="I45" s="205"/>
      <c r="J45" s="205"/>
      <c r="K45" s="205"/>
      <c r="L45" s="205"/>
    </row>
    <row r="46" spans="1:12" ht="12" customHeight="1" x14ac:dyDescent="0.25">
      <c r="A46" s="42"/>
      <c r="B46" s="205" t="s">
        <v>214</v>
      </c>
      <c r="C46" s="205"/>
      <c r="D46" s="205"/>
      <c r="E46" s="205"/>
      <c r="F46" s="205"/>
      <c r="G46" s="205"/>
      <c r="H46" s="205"/>
      <c r="I46" s="205"/>
      <c r="J46" s="205"/>
      <c r="K46" s="205"/>
      <c r="L46" s="205"/>
    </row>
    <row r="47" spans="1:12" ht="12" customHeight="1" x14ac:dyDescent="0.25">
      <c r="A47" s="42"/>
      <c r="B47" s="205" t="s">
        <v>218</v>
      </c>
      <c r="C47" s="205"/>
      <c r="D47" s="205"/>
      <c r="E47" s="205"/>
      <c r="F47" s="205"/>
      <c r="G47" s="205"/>
      <c r="H47" s="205"/>
      <c r="I47" s="205"/>
      <c r="J47" s="205"/>
      <c r="K47" s="205"/>
      <c r="L47" s="205"/>
    </row>
    <row r="48" spans="1:12" ht="12" customHeight="1" x14ac:dyDescent="0.25">
      <c r="A48" s="42"/>
      <c r="B48" s="205" t="s">
        <v>219</v>
      </c>
      <c r="C48" s="205"/>
      <c r="D48" s="205"/>
      <c r="E48" s="205"/>
      <c r="F48" s="205"/>
      <c r="G48" s="205"/>
      <c r="H48" s="205"/>
      <c r="I48" s="205"/>
      <c r="J48" s="205"/>
      <c r="K48" s="205"/>
      <c r="L48" s="205"/>
    </row>
    <row r="49" spans="1:12" ht="25.5" customHeight="1" x14ac:dyDescent="0.25">
      <c r="A49" s="42"/>
      <c r="B49" s="219" t="s">
        <v>243</v>
      </c>
      <c r="C49" s="219"/>
      <c r="D49" s="219"/>
      <c r="E49" s="219"/>
      <c r="F49" s="219"/>
      <c r="G49" s="219"/>
      <c r="H49" s="219"/>
      <c r="I49" s="219"/>
      <c r="J49" s="219"/>
      <c r="K49" s="219"/>
      <c r="L49" s="219"/>
    </row>
    <row r="50" spans="1:12" ht="12" customHeight="1" x14ac:dyDescent="0.25">
      <c r="A50" s="42"/>
      <c r="B50" s="205" t="s">
        <v>244</v>
      </c>
      <c r="C50" s="205"/>
      <c r="D50" s="205"/>
      <c r="E50" s="205"/>
      <c r="F50" s="205"/>
      <c r="G50" s="205"/>
      <c r="H50" s="205"/>
      <c r="I50" s="205"/>
      <c r="J50" s="205"/>
      <c r="K50" s="205"/>
      <c r="L50" s="205"/>
    </row>
    <row r="51" spans="1:12" ht="12" customHeight="1" x14ac:dyDescent="0.25">
      <c r="A51" s="42"/>
      <c r="B51" s="205" t="s">
        <v>245</v>
      </c>
      <c r="C51" s="205"/>
      <c r="D51" s="205"/>
      <c r="E51" s="205"/>
      <c r="F51" s="205"/>
      <c r="G51" s="205"/>
      <c r="H51" s="205"/>
      <c r="I51" s="205"/>
      <c r="J51" s="205"/>
      <c r="K51" s="205"/>
      <c r="L51" s="205"/>
    </row>
    <row r="52" spans="1:12" ht="12" customHeight="1" x14ac:dyDescent="0.25">
      <c r="A52" s="42"/>
      <c r="B52" s="205" t="s">
        <v>246</v>
      </c>
      <c r="C52" s="205"/>
      <c r="D52" s="205"/>
      <c r="E52" s="205"/>
      <c r="F52" s="205"/>
      <c r="G52" s="205"/>
      <c r="H52" s="205"/>
      <c r="I52" s="205"/>
      <c r="J52" s="205"/>
      <c r="K52" s="205"/>
      <c r="L52" s="205"/>
    </row>
    <row r="53" spans="1:12" ht="12" customHeight="1" x14ac:dyDescent="0.25">
      <c r="A53" s="42"/>
      <c r="B53" s="205" t="s">
        <v>247</v>
      </c>
      <c r="C53" s="205"/>
      <c r="D53" s="205"/>
      <c r="E53" s="205"/>
      <c r="F53" s="205"/>
      <c r="G53" s="205"/>
      <c r="H53" s="205"/>
      <c r="I53" s="205"/>
      <c r="J53" s="205"/>
      <c r="K53" s="205"/>
      <c r="L53" s="205"/>
    </row>
    <row r="54" spans="1:12" ht="12" customHeight="1" x14ac:dyDescent="0.25">
      <c r="A54" s="42"/>
      <c r="B54" s="205" t="s">
        <v>248</v>
      </c>
      <c r="C54" s="205"/>
      <c r="D54" s="205"/>
      <c r="E54" s="205"/>
      <c r="F54" s="205"/>
      <c r="G54" s="205"/>
      <c r="H54" s="205"/>
      <c r="I54" s="205"/>
      <c r="J54" s="205"/>
      <c r="K54" s="205"/>
      <c r="L54" s="205"/>
    </row>
    <row r="55" spans="1:12" ht="12" customHeight="1" x14ac:dyDescent="0.25">
      <c r="A55" s="42"/>
      <c r="B55" s="205" t="s">
        <v>249</v>
      </c>
      <c r="C55" s="205"/>
      <c r="D55" s="205"/>
      <c r="E55" s="205"/>
      <c r="F55" s="205"/>
      <c r="G55" s="205"/>
      <c r="H55" s="205"/>
      <c r="I55" s="205"/>
      <c r="J55" s="205"/>
      <c r="K55" s="205"/>
      <c r="L55" s="205"/>
    </row>
    <row r="56" spans="1:12" ht="12" customHeight="1" x14ac:dyDescent="0.25">
      <c r="A56" s="42"/>
      <c r="B56" s="205" t="s">
        <v>250</v>
      </c>
      <c r="C56" s="205"/>
      <c r="D56" s="205"/>
      <c r="E56" s="205"/>
      <c r="F56" s="205"/>
      <c r="G56" s="205"/>
      <c r="H56" s="205"/>
      <c r="I56" s="205"/>
      <c r="J56" s="205"/>
      <c r="K56" s="205"/>
      <c r="L56" s="205"/>
    </row>
    <row r="57" spans="1:12" ht="12" customHeight="1" x14ac:dyDescent="0.25">
      <c r="A57" s="42"/>
      <c r="B57" s="205" t="s">
        <v>251</v>
      </c>
      <c r="C57" s="205"/>
      <c r="D57" s="205"/>
      <c r="E57" s="205"/>
      <c r="F57" s="205"/>
      <c r="G57" s="205"/>
      <c r="H57" s="205"/>
      <c r="I57" s="205"/>
      <c r="J57" s="205"/>
      <c r="K57" s="205"/>
      <c r="L57" s="205"/>
    </row>
    <row r="58" spans="1:12" ht="12" customHeight="1" x14ac:dyDescent="0.25">
      <c r="A58" s="42"/>
      <c r="B58" s="205" t="s">
        <v>252</v>
      </c>
      <c r="C58" s="205"/>
      <c r="D58" s="205"/>
      <c r="E58" s="205"/>
      <c r="F58" s="205"/>
      <c r="G58" s="205"/>
      <c r="H58" s="205"/>
      <c r="I58" s="205"/>
      <c r="J58" s="205"/>
      <c r="K58" s="205"/>
      <c r="L58" s="205"/>
    </row>
    <row r="59" spans="1:12" ht="15" customHeight="1" x14ac:dyDescent="0.25">
      <c r="A59" s="42"/>
      <c r="B59" s="204" t="s">
        <v>223</v>
      </c>
      <c r="C59" s="204"/>
      <c r="D59" s="204"/>
      <c r="E59" s="204"/>
      <c r="F59" s="204"/>
      <c r="G59" s="204"/>
      <c r="H59" s="204"/>
      <c r="I59" s="204"/>
      <c r="J59" s="204"/>
      <c r="K59" s="204"/>
      <c r="L59" s="204"/>
    </row>
    <row r="60" spans="1:12" ht="14.25" customHeight="1" x14ac:dyDescent="0.25">
      <c r="A60" s="42"/>
      <c r="B60" s="30" t="s">
        <v>43</v>
      </c>
      <c r="C60" s="30"/>
      <c r="D60" s="30"/>
      <c r="E60" s="30"/>
      <c r="F60" s="30"/>
      <c r="G60" s="30"/>
      <c r="H60" s="30"/>
      <c r="I60" s="30"/>
      <c r="J60" s="30"/>
      <c r="K60" s="30"/>
      <c r="L60" s="30"/>
    </row>
  </sheetData>
  <sheetProtection algorithmName="SHA-512" hashValue="2DyAKIr6flhXintxqdjB9Lzu5nmWiXwBItwJeTji7Qg2K2GfEPO8xN1otXGnN5eZhlrPxXNr5ZJcEsOIvirm2A==" saltValue="b1OvwIPQd88LM/STEgMolw==" spinCount="100000" sheet="1" objects="1" scenarios="1"/>
  <mergeCells count="31">
    <mergeCell ref="B49:L49"/>
    <mergeCell ref="C30:H30"/>
    <mergeCell ref="B5:B6"/>
    <mergeCell ref="C4:C6"/>
    <mergeCell ref="D4:D6"/>
    <mergeCell ref="E5:F5"/>
    <mergeCell ref="G5:H5"/>
    <mergeCell ref="I5:J5"/>
    <mergeCell ref="K5:L5"/>
    <mergeCell ref="I7:L7"/>
    <mergeCell ref="I26:L26"/>
    <mergeCell ref="E4:L4"/>
    <mergeCell ref="C7:H7"/>
    <mergeCell ref="C26:H26"/>
    <mergeCell ref="C23:H23"/>
    <mergeCell ref="I23:L23"/>
    <mergeCell ref="B43:L43"/>
    <mergeCell ref="B45:L45"/>
    <mergeCell ref="B46:L46"/>
    <mergeCell ref="B47:L47"/>
    <mergeCell ref="B48:L48"/>
    <mergeCell ref="B56:L56"/>
    <mergeCell ref="B57:L57"/>
    <mergeCell ref="B58:L58"/>
    <mergeCell ref="B59:L59"/>
    <mergeCell ref="B50:L50"/>
    <mergeCell ref="B51:L51"/>
    <mergeCell ref="B52:L52"/>
    <mergeCell ref="B53:L53"/>
    <mergeCell ref="B54:L54"/>
    <mergeCell ref="B55:L5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Group Box 1">
              <controlPr defaultSize="0" autoFill="0" autoPict="0">
                <anchor moveWithCells="1">
                  <from>
                    <xdr:col>0</xdr:col>
                    <xdr:colOff>190500</xdr:colOff>
                    <xdr:row>0</xdr:row>
                    <xdr:rowOff>57150</xdr:rowOff>
                  </from>
                  <to>
                    <xdr:col>2</xdr:col>
                    <xdr:colOff>285750</xdr:colOff>
                    <xdr:row>0</xdr:row>
                    <xdr:rowOff>381000</xdr:rowOff>
                  </to>
                </anchor>
              </controlPr>
            </control>
          </mc:Choice>
        </mc:AlternateContent>
        <mc:AlternateContent xmlns:mc="http://schemas.openxmlformats.org/markup-compatibility/2006">
          <mc:Choice Requires="x14">
            <control shapeId="9218" r:id="rId4" name="Label 2">
              <controlPr defaultSize="0" autoFill="0" autoLine="0" autoPict="0">
                <anchor moveWithCells="1" sizeWithCells="1">
                  <from>
                    <xdr:col>1</xdr:col>
                    <xdr:colOff>57150</xdr:colOff>
                    <xdr:row>0</xdr:row>
                    <xdr:rowOff>123825</xdr:rowOff>
                  </from>
                  <to>
                    <xdr:col>1</xdr:col>
                    <xdr:colOff>695325</xdr:colOff>
                    <xdr:row>0</xdr:row>
                    <xdr:rowOff>295275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1</xdr:col>
                    <xdr:colOff>733425</xdr:colOff>
                    <xdr:row>0</xdr:row>
                    <xdr:rowOff>114300</xdr:rowOff>
                  </from>
                  <to>
                    <xdr:col>2</xdr:col>
                    <xdr:colOff>180975</xdr:colOff>
                    <xdr:row>0</xdr:row>
                    <xdr:rowOff>314325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D5E46669-D021-4FC5-8ECB-CF983741B974}">
            <xm:f>INDEX(Einstellungen!$J$2:$J$100,Einstellungen!$A$1+1)=$D$4</xm:f>
            <x14:dxf>
              <fill>
                <patternFill>
                  <bgColor rgb="FFE6E6E6"/>
                </patternFill>
              </fill>
            </x14:dxf>
          </x14:cfRule>
          <xm:sqref>D22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BB5F-0137-4E2B-A6B7-1967B90E8363}">
  <sheetPr codeName="Tabelle5"/>
  <dimension ref="A1:L45"/>
  <sheetViews>
    <sheetView showGridLines="0" tabSelected="1" zoomScaleNormal="100" workbookViewId="0">
      <pane ySplit="6" topLeftCell="A7" activePane="bottomLeft" state="frozen"/>
      <selection pane="bottomLeft"/>
    </sheetView>
  </sheetViews>
  <sheetFormatPr baseColWidth="10" defaultRowHeight="15" x14ac:dyDescent="0.25"/>
  <cols>
    <col min="1" max="1" width="2.85546875" style="5" customWidth="1"/>
    <col min="2" max="2" width="32.5703125" style="42" customWidth="1"/>
    <col min="3" max="16384" width="11.42578125" style="42"/>
  </cols>
  <sheetData>
    <row r="1" spans="2:12" s="5" customFormat="1" ht="30.75" customHeight="1" x14ac:dyDescent="0.2">
      <c r="B1" s="41"/>
      <c r="C1" s="41"/>
      <c r="D1" s="41"/>
      <c r="E1" s="41"/>
      <c r="F1" s="41"/>
      <c r="G1" s="41"/>
      <c r="H1" s="41"/>
      <c r="I1" s="41"/>
      <c r="J1" s="41"/>
      <c r="K1" s="41"/>
      <c r="L1" s="41"/>
    </row>
    <row r="2" spans="2:12" s="5" customFormat="1" ht="13.5" customHeight="1" x14ac:dyDescent="0.25">
      <c r="B2" s="3" t="s">
        <v>163</v>
      </c>
      <c r="C2" s="4"/>
      <c r="D2" s="4"/>
      <c r="E2" s="4"/>
      <c r="F2" s="4"/>
      <c r="G2" s="4"/>
      <c r="H2" s="4"/>
      <c r="I2" s="4"/>
      <c r="J2" s="4"/>
      <c r="K2" s="4"/>
      <c r="L2" s="4"/>
    </row>
    <row r="3" spans="2:12" s="5" customFormat="1" ht="1.5" customHeight="1" x14ac:dyDescent="0.2">
      <c r="B3" s="6"/>
      <c r="C3" s="6"/>
      <c r="D3" s="7"/>
      <c r="E3" s="7"/>
      <c r="F3" s="7"/>
      <c r="G3" s="7"/>
      <c r="H3" s="7"/>
      <c r="I3" s="7"/>
      <c r="J3" s="7"/>
      <c r="K3" s="7"/>
      <c r="L3" s="7"/>
    </row>
    <row r="4" spans="2:12" ht="27" customHeight="1" x14ac:dyDescent="0.25">
      <c r="B4" s="235"/>
      <c r="C4" s="238" t="s">
        <v>176</v>
      </c>
      <c r="D4" s="239"/>
      <c r="E4" s="239"/>
      <c r="F4" s="239"/>
      <c r="G4" s="239"/>
      <c r="H4" s="240" t="s">
        <v>177</v>
      </c>
      <c r="I4" s="241"/>
      <c r="J4" s="241"/>
      <c r="K4" s="241"/>
    </row>
    <row r="5" spans="2:12" x14ac:dyDescent="0.25">
      <c r="B5" s="236"/>
      <c r="C5" s="242" cm="1">
        <f t="array" ref="C5">INDEX(Einstellungen!$E$3:$E$100,Einstellungen!$A$1)</f>
        <v>2023</v>
      </c>
      <c r="D5" s="233">
        <f>C5+1</f>
        <v>2024</v>
      </c>
      <c r="E5" s="234"/>
      <c r="F5" s="233">
        <f>D5+1</f>
        <v>2025</v>
      </c>
      <c r="G5" s="234"/>
      <c r="H5" s="233">
        <f>D5</f>
        <v>2024</v>
      </c>
      <c r="I5" s="234"/>
      <c r="J5" s="233">
        <f>F5</f>
        <v>2025</v>
      </c>
      <c r="K5" s="234"/>
    </row>
    <row r="6" spans="2:12" ht="25.5" x14ac:dyDescent="0.25">
      <c r="B6" s="237"/>
      <c r="C6" s="243"/>
      <c r="D6" s="43" t="s">
        <v>64</v>
      </c>
      <c r="E6" s="44" t="str" cm="1">
        <f t="array" ref="E6">"Differenz zu 
" &amp; INDEX(Einstellungen!$C$2:$C$100,Einstellungen!$A$1)</f>
        <v>Differenz zu 
FG 2024</v>
      </c>
      <c r="F6" s="43" t="s">
        <v>64</v>
      </c>
      <c r="G6" s="44" t="str" cm="1">
        <f t="array" ref="G6">"Differenz zu 
" &amp; INDEX(Einstellungen!$C$2:$C$100,Einstellungen!$A$1)</f>
        <v>Differenz zu 
FG 2024</v>
      </c>
      <c r="H6" s="43" t="s">
        <v>64</v>
      </c>
      <c r="I6" s="44" t="str" cm="1">
        <f t="array" ref="I6">"Differenz zu 
" &amp; INDEX(Einstellungen!$C$2:$C$100,Einstellungen!$A$1)</f>
        <v>Differenz zu 
FG 2024</v>
      </c>
      <c r="J6" s="43" t="s">
        <v>64</v>
      </c>
      <c r="K6" s="44" t="str" cm="1">
        <f t="array" ref="K6">"Differenz zu 
" &amp; INDEX(Einstellungen!$C$2:$C$100,Einstellungen!$A$1)</f>
        <v>Differenz zu 
FG 2024</v>
      </c>
    </row>
    <row r="7" spans="2:12" x14ac:dyDescent="0.25">
      <c r="B7" s="45" t="s">
        <v>136</v>
      </c>
      <c r="C7" s="46" cm="1">
        <f t="array" ref="C7">INDEX(Daten_ÖffFi!$A5:$CZ5,MATCH(INDEX(Einstellungen!$B$2:$B$100,Einstellungen!$A$1+1)&amp;":"&amp;C$5,Daten_ÖffFi!$A$1:$CZ$1,0))</f>
        <v>1917.4</v>
      </c>
      <c r="D7" s="47" cm="1">
        <f t="array" ref="D7">INDEX(Daten_ÖffFi!$A5:$CZ5,MATCH(INDEX(Einstellungen!$B$2:$B$100,Einstellungen!$A$1+1)&amp;":"&amp;D$5,Daten_ÖffFi!$A$1:$CZ$1,0))</f>
        <v>2011</v>
      </c>
      <c r="E7" s="48" cm="1">
        <f t="array" ref="E7">IFERROR(ROUND(INDEX(Daten_ÖffFi!$A5:$CZ5,MATCH(INDEX(Einstellungen!$B$2:$B$100,Einstellungen!$A$1+1)&amp;":"&amp;D$5,Daten_ÖffFi!$A$1:$CZ$1,0)),1)-ROUND(INDEX(Daten_ÖffFi!$A5:$CZ5,MATCH(INDEX(Einstellungen!$B$2:$B$100,Einstellungen!$A$1)&amp;":"&amp;D$5,Daten_ÖffFi!$A$1:$CZ$1,0)),1),"-   ")</f>
        <v>11.599999999999909</v>
      </c>
      <c r="F7" s="47" cm="1">
        <f t="array" ref="F7">INDEX(Daten_ÖffFi!$A5:$CZ5,MATCH(INDEX(Einstellungen!$B$2:$B$100,Einstellungen!$A$1+1)&amp;":"&amp;F$5,Daten_ÖffFi!$A$1:$CZ$1,0))</f>
        <v>2099</v>
      </c>
      <c r="G7" s="49" cm="1">
        <f t="array" ref="G7">IFERROR(ROUND(INDEX(Daten_ÖffFi!$A5:$CZ5,MATCH(INDEX(Einstellungen!$B$2:$B$100,Einstellungen!$A$1+1)&amp;":"&amp;F$5,Daten_ÖffFi!$A$1:$CZ$1,0))-INDEX(Daten_ÖffFi!$A5:$CZ5,MATCH(INDEX(Einstellungen!$B$2:$B$100,Einstellungen!$A$1)&amp;":"&amp;F$5,Daten_ÖffFi!$A$1:$CZ$1,0)),1),"-   ")</f>
        <v>9.9</v>
      </c>
      <c r="H7" s="50">
        <f t="shared" ref="H7:H26" si="0">D7/C7*100-100</f>
        <v>4.8816105142380337</v>
      </c>
      <c r="I7" s="51" cm="1">
        <f t="array" ref="I7">IFERROR(ROUND(INDEX(Daten_ÖffFi!$A5:$CZ5,MATCH(INDEX(Einstellungen!$B$2:$B$100,Einstellungen!$A$1+1)&amp;":"&amp;D$5,Daten_ÖffFi!$A$1:$CZ$1,0))/INDEX(Daten_ÖffFi!$A5:$CZ5,MATCH(INDEX(Einstellungen!$B$2:$B$100,Einstellungen!$A$1+1)&amp;":"&amp;C$5,Daten_ÖffFi!$A$1:$CZ$1,0))*100-100,1)-ROUND(INDEX(Daten_ÖffFi!$A5:$CZ5,MATCH(INDEX(Einstellungen!$B$2:$B$100,Einstellungen!$A$1)&amp;":"&amp;D$5,Daten_ÖffFi!$A$1:$CZ$1,0))/INDEX(Daten_ÖffFi!$A5:$CZ5,MATCH(INDEX(Einstellungen!$B$2:$B$100,Einstellungen!$A$1)&amp;":"&amp;C$5,Daten_ÖffFi!$A$1:$CZ$1,0))*100-100,1),"-   ")</f>
        <v>-0.19999999999999929</v>
      </c>
      <c r="J7" s="52">
        <f>F7/D7*100-100</f>
        <v>4.3759323719542635</v>
      </c>
      <c r="K7" s="51" cm="1">
        <f t="array" ref="K7">IFERROR(ROUND(INDEX(Daten_ÖffFi!$A5:$CZ5,MATCH(INDEX(Einstellungen!$B$2:$B$100,Einstellungen!$A$1+1)&amp;":"&amp;F$5,Daten_ÖffFi!$A$1:$CZ$1,0))/INDEX(Daten_ÖffFi!$A5:$CZ5,MATCH(INDEX(Einstellungen!$B$2:$B$100,Einstellungen!$A$1+1)&amp;":"&amp;D$5,Daten_ÖffFi!$A$1:$CZ$1,0))*100-100,1)-ROUND(INDEX(Daten_ÖffFi!$A5:$CZ5,MATCH(INDEX(Einstellungen!$B$2:$B$100,Einstellungen!$A$1)&amp;":"&amp;F$5,Daten_ÖffFi!$A$1:$CZ$1,0))/INDEX(Daten_ÖffFi!$A5:$CZ5,MATCH(INDEX(Einstellungen!$B$2:$B$100,Einstellungen!$A$1)&amp;":"&amp;D$5,Daten_ÖffFi!$A$1:$CZ$1,0))*100-100,1),"-   ")</f>
        <v>-9.9999999999999645E-2</v>
      </c>
    </row>
    <row r="8" spans="2:12" x14ac:dyDescent="0.25">
      <c r="B8" s="53" t="s">
        <v>137</v>
      </c>
      <c r="C8" s="54" cm="1">
        <f t="array" ref="C8">INDEX(Daten_ÖffFi!$A6:$CZ6,MATCH(INDEX(Einstellungen!$B$2:$B$100,Einstellungen!$A$1+1)&amp;":"&amp;C$5,Daten_ÖffFi!$A$1:$CZ$1,0))</f>
        <v>957.6</v>
      </c>
      <c r="D8" s="55" cm="1">
        <f t="array" ref="D8">INDEX(Daten_ÖffFi!$A6:$CZ6,MATCH(INDEX(Einstellungen!$B$2:$B$100,Einstellungen!$A$1+1)&amp;":"&amp;D$5,Daten_ÖffFi!$A$1:$CZ$1,0))</f>
        <v>996.6</v>
      </c>
      <c r="E8" s="56" cm="1">
        <f t="array" ref="E8">IFERROR(ROUND(INDEX(Daten_ÖffFi!$A6:$CZ6,MATCH(INDEX(Einstellungen!$B$2:$B$100,Einstellungen!$A$1+1)&amp;":"&amp;D$5,Daten_ÖffFi!$A$1:$CZ$1,0)),1)-ROUND(INDEX(Daten_ÖffFi!$A6:$CZ6,MATCH(INDEX(Einstellungen!$B$2:$B$100,Einstellungen!$A$1)&amp;":"&amp;D$5,Daten_ÖffFi!$A$1:$CZ$1,0)),1),"-   ")</f>
        <v>11.800000000000068</v>
      </c>
      <c r="F8" s="55" cm="1">
        <f t="array" ref="F8">INDEX(Daten_ÖffFi!$A6:$CZ6,MATCH(INDEX(Einstellungen!$B$2:$B$100,Einstellungen!$A$1+1)&amp;":"&amp;F$5,Daten_ÖffFi!$A$1:$CZ$1,0))</f>
        <v>1028.2</v>
      </c>
      <c r="G8" s="56" cm="1">
        <f t="array" ref="G8">IFERROR(ROUND(INDEX(Daten_ÖffFi!$A6:$CZ6,MATCH(INDEX(Einstellungen!$B$2:$B$100,Einstellungen!$A$1+1)&amp;":"&amp;F$5,Daten_ÖffFi!$A$1:$CZ$1,0))-INDEX(Daten_ÖffFi!$A6:$CZ6,MATCH(INDEX(Einstellungen!$B$2:$B$100,Einstellungen!$A$1)&amp;":"&amp;F$5,Daten_ÖffFi!$A$1:$CZ$1,0)),1),"-   ")</f>
        <v>0.3</v>
      </c>
      <c r="H8" s="57">
        <f t="shared" si="0"/>
        <v>4.0726817042606456</v>
      </c>
      <c r="I8" s="58" cm="1">
        <f t="array" ref="I8">IFERROR(ROUND(INDEX(Daten_ÖffFi!$A6:$CZ6,MATCH(INDEX(Einstellungen!$B$2:$B$100,Einstellungen!$A$1+1)&amp;":"&amp;D$5,Daten_ÖffFi!$A$1:$CZ$1,0))/INDEX(Daten_ÖffFi!$A6:$CZ6,MATCH(INDEX(Einstellungen!$B$2:$B$100,Einstellungen!$A$1+1)&amp;":"&amp;C$5,Daten_ÖffFi!$A$1:$CZ$1,0))*100-100,1)-ROUND(INDEX(Daten_ÖffFi!$A6:$CZ6,MATCH(INDEX(Einstellungen!$B$2:$B$100,Einstellungen!$A$1)&amp;":"&amp;D$5,Daten_ÖffFi!$A$1:$CZ$1,0))/INDEX(Daten_ÖffFi!$A6:$CZ6,MATCH(INDEX(Einstellungen!$B$2:$B$100,Einstellungen!$A$1)&amp;":"&amp;C$5,Daten_ÖffFi!$A$1:$CZ$1,0))*100-100,1),"-   ")</f>
        <v>0.79999999999999982</v>
      </c>
      <c r="J8" s="59">
        <f t="shared" ref="J8:J26" si="1">F8/D8*100-100</f>
        <v>3.1707806542243588</v>
      </c>
      <c r="K8" s="58" cm="1">
        <f t="array" ref="K8">IFERROR(ROUND(INDEX(Daten_ÖffFi!$A6:$CZ6,MATCH(INDEX(Einstellungen!$B$2:$B$100,Einstellungen!$A$1+1)&amp;":"&amp;F$5,Daten_ÖffFi!$A$1:$CZ$1,0))/INDEX(Daten_ÖffFi!$A6:$CZ6,MATCH(INDEX(Einstellungen!$B$2:$B$100,Einstellungen!$A$1+1)&amp;":"&amp;D$5,Daten_ÖffFi!$A$1:$CZ$1,0))*100-100,1)-ROUND(INDEX(Daten_ÖffFi!$A6:$CZ6,MATCH(INDEX(Einstellungen!$B$2:$B$100,Einstellungen!$A$1)&amp;":"&amp;F$5,Daten_ÖffFi!$A$1:$CZ$1,0))/INDEX(Daten_ÖffFi!$A6:$CZ6,MATCH(INDEX(Einstellungen!$B$2:$B$100,Einstellungen!$A$1)&amp;":"&amp;D$5,Daten_ÖffFi!$A$1:$CZ$1,0))*100-100,1),"-   ")</f>
        <v>-1.2000000000000002</v>
      </c>
    </row>
    <row r="9" spans="2:12" x14ac:dyDescent="0.25">
      <c r="B9" s="53" t="s">
        <v>138</v>
      </c>
      <c r="C9" s="54" cm="1">
        <f t="array" ref="C9">INDEX(Daten_ÖffFi!$A7:$CZ7,MATCH(INDEX(Einstellungen!$B$2:$B$100,Einstellungen!$A$1+1)&amp;":"&amp;C$5,Daten_ÖffFi!$A$1:$CZ$1,0))</f>
        <v>709.9</v>
      </c>
      <c r="D9" s="55" cm="1">
        <f t="array" ref="D9">INDEX(Daten_ÖffFi!$A7:$CZ7,MATCH(INDEX(Einstellungen!$B$2:$B$100,Einstellungen!$A$1+1)&amp;":"&amp;D$5,Daten_ÖffFi!$A$1:$CZ$1,0))</f>
        <v>753.2</v>
      </c>
      <c r="E9" s="56" cm="1">
        <f t="array" ref="E9">IFERROR(ROUND(INDEX(Daten_ÖffFi!$A7:$CZ7,MATCH(INDEX(Einstellungen!$B$2:$B$100,Einstellungen!$A$1+1)&amp;":"&amp;D$5,Daten_ÖffFi!$A$1:$CZ$1,0)),1)-ROUND(INDEX(Daten_ÖffFi!$A7:$CZ7,MATCH(INDEX(Einstellungen!$B$2:$B$100,Einstellungen!$A$1)&amp;":"&amp;D$5,Daten_ÖffFi!$A$1:$CZ$1,0)),1),"-   ")</f>
        <v>-4</v>
      </c>
      <c r="F9" s="55" cm="1">
        <f t="array" ref="F9">INDEX(Daten_ÖffFi!$A7:$CZ7,MATCH(INDEX(Einstellungen!$B$2:$B$100,Einstellungen!$A$1+1)&amp;":"&amp;F$5,Daten_ÖffFi!$A$1:$CZ$1,0))</f>
        <v>799.8</v>
      </c>
      <c r="G9" s="56" cm="1">
        <f t="array" ref="G9">IFERROR(ROUND(INDEX(Daten_ÖffFi!$A7:$CZ7,MATCH(INDEX(Einstellungen!$B$2:$B$100,Einstellungen!$A$1+1)&amp;":"&amp;F$5,Daten_ÖffFi!$A$1:$CZ$1,0))-INDEX(Daten_ÖffFi!$A7:$CZ7,MATCH(INDEX(Einstellungen!$B$2:$B$100,Einstellungen!$A$1)&amp;":"&amp;F$5,Daten_ÖffFi!$A$1:$CZ$1,0)),1),"-   ")</f>
        <v>5.0999999999999996</v>
      </c>
      <c r="H9" s="57">
        <f t="shared" si="0"/>
        <v>6.0994506268488635</v>
      </c>
      <c r="I9" s="58" cm="1">
        <f t="array" ref="I9">IFERROR(ROUND(INDEX(Daten_ÖffFi!$A7:$CZ7,MATCH(INDEX(Einstellungen!$B$2:$B$100,Einstellungen!$A$1+1)&amp;":"&amp;D$5,Daten_ÖffFi!$A$1:$CZ$1,0))/INDEX(Daten_ÖffFi!$A7:$CZ7,MATCH(INDEX(Einstellungen!$B$2:$B$100,Einstellungen!$A$1+1)&amp;":"&amp;C$5,Daten_ÖffFi!$A$1:$CZ$1,0))*100-100,1)-ROUND(INDEX(Daten_ÖffFi!$A7:$CZ7,MATCH(INDEX(Einstellungen!$B$2:$B$100,Einstellungen!$A$1)&amp;":"&amp;D$5,Daten_ÖffFi!$A$1:$CZ$1,0))/INDEX(Daten_ÖffFi!$A7:$CZ7,MATCH(INDEX(Einstellungen!$B$2:$B$100,Einstellungen!$A$1)&amp;":"&amp;C$5,Daten_ÖffFi!$A$1:$CZ$1,0))*100-100,1),"-   ")</f>
        <v>-0.60000000000000053</v>
      </c>
      <c r="J9" s="59">
        <f t="shared" si="1"/>
        <v>6.1869357408390897</v>
      </c>
      <c r="K9" s="58" cm="1">
        <f t="array" ref="K9">IFERROR(ROUND(INDEX(Daten_ÖffFi!$A7:$CZ7,MATCH(INDEX(Einstellungen!$B$2:$B$100,Einstellungen!$A$1+1)&amp;":"&amp;F$5,Daten_ÖffFi!$A$1:$CZ$1,0))/INDEX(Daten_ÖffFi!$A7:$CZ7,MATCH(INDEX(Einstellungen!$B$2:$B$100,Einstellungen!$A$1+1)&amp;":"&amp;D$5,Daten_ÖffFi!$A$1:$CZ$1,0))*100-100,1)-ROUND(INDEX(Daten_ÖffFi!$A7:$CZ7,MATCH(INDEX(Einstellungen!$B$2:$B$100,Einstellungen!$A$1)&amp;":"&amp;F$5,Daten_ÖffFi!$A$1:$CZ$1,0))/INDEX(Daten_ÖffFi!$A7:$CZ7,MATCH(INDEX(Einstellungen!$B$2:$B$100,Einstellungen!$A$1)&amp;":"&amp;D$5,Daten_ÖffFi!$A$1:$CZ$1,0))*100-100,1),"-   ")</f>
        <v>1.2000000000000002</v>
      </c>
    </row>
    <row r="10" spans="2:12" x14ac:dyDescent="0.25">
      <c r="B10" s="53" t="s">
        <v>139</v>
      </c>
      <c r="C10" s="60" cm="1">
        <f t="array" ref="C10">INDEX(Daten_ÖffFi!$A8:$CZ8,MATCH(INDEX(Einstellungen!$B$2:$B$100,Einstellungen!$A$1+1)&amp;":"&amp;C$5,Daten_ÖffFi!$A$1:$CZ$1,0))</f>
        <v>165.5</v>
      </c>
      <c r="D10" s="61" cm="1">
        <f t="array" ref="D10">INDEX(Daten_ÖffFi!$A8:$CZ8,MATCH(INDEX(Einstellungen!$B$2:$B$100,Einstellungen!$A$1+1)&amp;":"&amp;D$5,Daten_ÖffFi!$A$1:$CZ$1,0))</f>
        <v>176.1</v>
      </c>
      <c r="E10" s="56" cm="1">
        <f t="array" ref="E10">IFERROR(ROUND(INDEX(Daten_ÖffFi!$A8:$CZ8,MATCH(INDEX(Einstellungen!$B$2:$B$100,Einstellungen!$A$1+1)&amp;":"&amp;D$5,Daten_ÖffFi!$A$1:$CZ$1,0)),1)-ROUND(INDEX(Daten_ÖffFi!$A8:$CZ8,MATCH(INDEX(Einstellungen!$B$2:$B$100,Einstellungen!$A$1)&amp;":"&amp;D$5,Daten_ÖffFi!$A$1:$CZ$1,0)),1),"-   ")</f>
        <v>3.5</v>
      </c>
      <c r="F10" s="61" cm="1">
        <f t="array" ref="F10">INDEX(Daten_ÖffFi!$A8:$CZ8,MATCH(INDEX(Einstellungen!$B$2:$B$100,Einstellungen!$A$1+1)&amp;":"&amp;F$5,Daten_ÖffFi!$A$1:$CZ$1,0))</f>
        <v>183.6</v>
      </c>
      <c r="G10" s="56" cm="1">
        <f t="array" ref="G10">IFERROR(ROUND(INDEX(Daten_ÖffFi!$A8:$CZ8,MATCH(INDEX(Einstellungen!$B$2:$B$100,Einstellungen!$A$1+1)&amp;":"&amp;F$5,Daten_ÖffFi!$A$1:$CZ$1,0))-INDEX(Daten_ÖffFi!$A8:$CZ8,MATCH(INDEX(Einstellungen!$B$2:$B$100,Einstellungen!$A$1)&amp;":"&amp;F$5,Daten_ÖffFi!$A$1:$CZ$1,0)),1),"-   ")</f>
        <v>4.0999999999999996</v>
      </c>
      <c r="H10" s="57">
        <f t="shared" si="0"/>
        <v>6.4048338368579891</v>
      </c>
      <c r="I10" s="58" cm="1">
        <f t="array" ref="I10">IFERROR(ROUND(INDEX(Daten_ÖffFi!$A8:$CZ8,MATCH(INDEX(Einstellungen!$B$2:$B$100,Einstellungen!$A$1+1)&amp;":"&amp;D$5,Daten_ÖffFi!$A$1:$CZ$1,0))/INDEX(Daten_ÖffFi!$A8:$CZ8,MATCH(INDEX(Einstellungen!$B$2:$B$100,Einstellungen!$A$1+1)&amp;":"&amp;C$5,Daten_ÖffFi!$A$1:$CZ$1,0))*100-100,1)-ROUND(INDEX(Daten_ÖffFi!$A8:$CZ8,MATCH(INDEX(Einstellungen!$B$2:$B$100,Einstellungen!$A$1)&amp;":"&amp;D$5,Daten_ÖffFi!$A$1:$CZ$1,0))/INDEX(Daten_ÖffFi!$A8:$CZ8,MATCH(INDEX(Einstellungen!$B$2:$B$100,Einstellungen!$A$1)&amp;":"&amp;C$5,Daten_ÖffFi!$A$1:$CZ$1,0))*100-100,1),"-   ")</f>
        <v>-3</v>
      </c>
      <c r="J10" s="59">
        <f t="shared" si="1"/>
        <v>4.2589437819420652</v>
      </c>
      <c r="K10" s="58" cm="1">
        <f t="array" ref="K10">IFERROR(ROUND(INDEX(Daten_ÖffFi!$A8:$CZ8,MATCH(INDEX(Einstellungen!$B$2:$B$100,Einstellungen!$A$1+1)&amp;":"&amp;F$5,Daten_ÖffFi!$A$1:$CZ$1,0))/INDEX(Daten_ÖffFi!$A8:$CZ8,MATCH(INDEX(Einstellungen!$B$2:$B$100,Einstellungen!$A$1+1)&amp;":"&amp;D$5,Daten_ÖffFi!$A$1:$CZ$1,0))*100-100,1)-ROUND(INDEX(Daten_ÖffFi!$A8:$CZ8,MATCH(INDEX(Einstellungen!$B$2:$B$100,Einstellungen!$A$1)&amp;":"&amp;F$5,Daten_ÖffFi!$A$1:$CZ$1,0))/INDEX(Daten_ÖffFi!$A8:$CZ8,MATCH(INDEX(Einstellungen!$B$2:$B$100,Einstellungen!$A$1)&amp;":"&amp;D$5,Daten_ÖffFi!$A$1:$CZ$1,0))*100-100,1),"-   ")</f>
        <v>0.29999999999999982</v>
      </c>
    </row>
    <row r="11" spans="2:12" x14ac:dyDescent="0.25">
      <c r="B11" s="11" t="s">
        <v>140</v>
      </c>
      <c r="C11" s="60" cm="1">
        <f t="array" ref="C11">INDEX(Daten_ÖffFi!$A9:$CZ9,MATCH(INDEX(Einstellungen!$B$2:$B$100,Einstellungen!$A$1+1)&amp;":"&amp;C$5,Daten_ÖffFi!$A$1:$CZ$1,0))</f>
        <v>33.4</v>
      </c>
      <c r="D11" s="61" cm="1">
        <f t="array" ref="D11">INDEX(Daten_ÖffFi!$A9:$CZ9,MATCH(INDEX(Einstellungen!$B$2:$B$100,Einstellungen!$A$1+1)&amp;":"&amp;D$5,Daten_ÖffFi!$A$1:$CZ$1,0))</f>
        <v>31.3</v>
      </c>
      <c r="E11" s="56" cm="1">
        <f t="array" ref="E11">IFERROR(ROUND(INDEX(Daten_ÖffFi!$A9:$CZ9,MATCH(INDEX(Einstellungen!$B$2:$B$100,Einstellungen!$A$1+1)&amp;":"&amp;D$5,Daten_ÖffFi!$A$1:$CZ$1,0)),1)-ROUND(INDEX(Daten_ÖffFi!$A9:$CZ9,MATCH(INDEX(Einstellungen!$B$2:$B$100,Einstellungen!$A$1)&amp;":"&amp;D$5,Daten_ÖffFi!$A$1:$CZ$1,0)),1),"-   ")</f>
        <v>0</v>
      </c>
      <c r="F11" s="61" cm="1">
        <f t="array" ref="F11">INDEX(Daten_ÖffFi!$A9:$CZ9,MATCH(INDEX(Einstellungen!$B$2:$B$100,Einstellungen!$A$1+1)&amp;":"&amp;F$5,Daten_ÖffFi!$A$1:$CZ$1,0))</f>
        <v>33.9</v>
      </c>
      <c r="G11" s="56" cm="1">
        <f t="array" ref="G11">IFERROR(ROUND(INDEX(Daten_ÖffFi!$A9:$CZ9,MATCH(INDEX(Einstellungen!$B$2:$B$100,Einstellungen!$A$1+1)&amp;":"&amp;F$5,Daten_ÖffFi!$A$1:$CZ$1,0))-INDEX(Daten_ÖffFi!$A9:$CZ9,MATCH(INDEX(Einstellungen!$B$2:$B$100,Einstellungen!$A$1)&amp;":"&amp;F$5,Daten_ÖffFi!$A$1:$CZ$1,0)),1),"-   ")</f>
        <v>2</v>
      </c>
      <c r="H11" s="57">
        <f t="shared" si="0"/>
        <v>-6.2874251497005815</v>
      </c>
      <c r="I11" s="58" cm="1">
        <f t="array" ref="I11">IFERROR(ROUND(INDEX(Daten_ÖffFi!$A9:$CZ9,MATCH(INDEX(Einstellungen!$B$2:$B$100,Einstellungen!$A$1+1)&amp;":"&amp;D$5,Daten_ÖffFi!$A$1:$CZ$1,0))/INDEX(Daten_ÖffFi!$A9:$CZ9,MATCH(INDEX(Einstellungen!$B$2:$B$100,Einstellungen!$A$1+1)&amp;":"&amp;C$5,Daten_ÖffFi!$A$1:$CZ$1,0))*100-100,1)-ROUND(INDEX(Daten_ÖffFi!$A9:$CZ9,MATCH(INDEX(Einstellungen!$B$2:$B$100,Einstellungen!$A$1)&amp;":"&amp;D$5,Daten_ÖffFi!$A$1:$CZ$1,0))/INDEX(Daten_ÖffFi!$A9:$CZ9,MATCH(INDEX(Einstellungen!$B$2:$B$100,Einstellungen!$A$1)&amp;":"&amp;C$5,Daten_ÖffFi!$A$1:$CZ$1,0))*100-100,1),"-   ")</f>
        <v>-6.8999999999999995</v>
      </c>
      <c r="J11" s="59">
        <f t="shared" si="1"/>
        <v>8.3067092651757122</v>
      </c>
      <c r="K11" s="58" cm="1">
        <f t="array" ref="K11">IFERROR(ROUND(INDEX(Daten_ÖffFi!$A9:$CZ9,MATCH(INDEX(Einstellungen!$B$2:$B$100,Einstellungen!$A$1+1)&amp;":"&amp;F$5,Daten_ÖffFi!$A$1:$CZ$1,0))/INDEX(Daten_ÖffFi!$A9:$CZ9,MATCH(INDEX(Einstellungen!$B$2:$B$100,Einstellungen!$A$1+1)&amp;":"&amp;D$5,Daten_ÖffFi!$A$1:$CZ$1,0))*100-100,1)-ROUND(INDEX(Daten_ÖffFi!$A9:$CZ9,MATCH(INDEX(Einstellungen!$B$2:$B$100,Einstellungen!$A$1)&amp;":"&amp;F$5,Daten_ÖffFi!$A$1:$CZ$1,0))/INDEX(Daten_ÖffFi!$A9:$CZ9,MATCH(INDEX(Einstellungen!$B$2:$B$100,Einstellungen!$A$1)&amp;":"&amp;D$5,Daten_ÖffFi!$A$1:$CZ$1,0))*100-100,1),"-   ")</f>
        <v>6.4</v>
      </c>
    </row>
    <row r="12" spans="2:12" x14ac:dyDescent="0.25">
      <c r="B12" s="11" t="s">
        <v>141</v>
      </c>
      <c r="C12" s="60" cm="1">
        <f t="array" ref="C12">INDEX(Daten_ÖffFi!$A10:$CZ10,MATCH(INDEX(Einstellungen!$B$2:$B$100,Einstellungen!$A$1+1)&amp;":"&amp;C$5,Daten_ÖffFi!$A$1:$CZ$1,0))</f>
        <v>19.399999999999999</v>
      </c>
      <c r="D12" s="61" cm="1">
        <f t="array" ref="D12">INDEX(Daten_ÖffFi!$A10:$CZ10,MATCH(INDEX(Einstellungen!$B$2:$B$100,Einstellungen!$A$1+1)&amp;":"&amp;D$5,Daten_ÖffFi!$A$1:$CZ$1,0))</f>
        <v>20.100000000000001</v>
      </c>
      <c r="E12" s="56" cm="1">
        <f t="array" ref="E12">IFERROR(ROUND(INDEX(Daten_ÖffFi!$A10:$CZ10,MATCH(INDEX(Einstellungen!$B$2:$B$100,Einstellungen!$A$1+1)&amp;":"&amp;D$5,Daten_ÖffFi!$A$1:$CZ$1,0)),1)-ROUND(INDEX(Daten_ÖffFi!$A10:$CZ10,MATCH(INDEX(Einstellungen!$B$2:$B$100,Einstellungen!$A$1)&amp;":"&amp;D$5,Daten_ÖffFi!$A$1:$CZ$1,0)),1),"-   ")</f>
        <v>0.5</v>
      </c>
      <c r="F12" s="61" cm="1">
        <f t="array" ref="F12">INDEX(Daten_ÖffFi!$A10:$CZ10,MATCH(INDEX(Einstellungen!$B$2:$B$100,Einstellungen!$A$1+1)&amp;":"&amp;F$5,Daten_ÖffFi!$A$1:$CZ$1,0))</f>
        <v>20</v>
      </c>
      <c r="G12" s="56" cm="1">
        <f t="array" ref="G12">IFERROR(ROUND(INDEX(Daten_ÖffFi!$A10:$CZ10,MATCH(INDEX(Einstellungen!$B$2:$B$100,Einstellungen!$A$1+1)&amp;":"&amp;F$5,Daten_ÖffFi!$A$1:$CZ$1,0))-INDEX(Daten_ÖffFi!$A10:$CZ10,MATCH(INDEX(Einstellungen!$B$2:$B$100,Einstellungen!$A$1)&amp;":"&amp;F$5,Daten_ÖffFi!$A$1:$CZ$1,0)),1),"-   ")</f>
        <v>-0.1</v>
      </c>
      <c r="H12" s="57">
        <f t="shared" si="0"/>
        <v>3.6082474226804209</v>
      </c>
      <c r="I12" s="58" cm="1">
        <f t="array" ref="I12">IFERROR(ROUND(INDEX(Daten_ÖffFi!$A10:$CZ10,MATCH(INDEX(Einstellungen!$B$2:$B$100,Einstellungen!$A$1+1)&amp;":"&amp;D$5,Daten_ÖffFi!$A$1:$CZ$1,0))/INDEX(Daten_ÖffFi!$A10:$CZ10,MATCH(INDEX(Einstellungen!$B$2:$B$100,Einstellungen!$A$1+1)&amp;":"&amp;C$5,Daten_ÖffFi!$A$1:$CZ$1,0))*100-100,1)-ROUND(INDEX(Daten_ÖffFi!$A10:$CZ10,MATCH(INDEX(Einstellungen!$B$2:$B$100,Einstellungen!$A$1)&amp;":"&amp;D$5,Daten_ÖffFi!$A$1:$CZ$1,0))/INDEX(Daten_ÖffFi!$A10:$CZ10,MATCH(INDEX(Einstellungen!$B$2:$B$100,Einstellungen!$A$1)&amp;":"&amp;C$5,Daten_ÖffFi!$A$1:$CZ$1,0))*100-100,1),"-   ")</f>
        <v>2.6</v>
      </c>
      <c r="J12" s="59">
        <f t="shared" si="1"/>
        <v>-0.49751243781095411</v>
      </c>
      <c r="K12" s="58" cm="1">
        <f t="array" ref="K12">IFERROR(ROUND(INDEX(Daten_ÖffFi!$A10:$CZ10,MATCH(INDEX(Einstellungen!$B$2:$B$100,Einstellungen!$A$1+1)&amp;":"&amp;F$5,Daten_ÖffFi!$A$1:$CZ$1,0))/INDEX(Daten_ÖffFi!$A10:$CZ10,MATCH(INDEX(Einstellungen!$B$2:$B$100,Einstellungen!$A$1+1)&amp;":"&amp;D$5,Daten_ÖffFi!$A$1:$CZ$1,0))*100-100,1)-ROUND(INDEX(Daten_ÖffFi!$A10:$CZ10,MATCH(INDEX(Einstellungen!$B$2:$B$100,Einstellungen!$A$1)&amp;":"&amp;F$5,Daten_ÖffFi!$A$1:$CZ$1,0))/INDEX(Daten_ÖffFi!$A10:$CZ10,MATCH(INDEX(Einstellungen!$B$2:$B$100,Einstellungen!$A$1)&amp;":"&amp;D$5,Daten_ÖffFi!$A$1:$CZ$1,0))*100-100,1),"-   ")</f>
        <v>-3.1</v>
      </c>
    </row>
    <row r="13" spans="2:12" x14ac:dyDescent="0.25">
      <c r="B13" s="11" t="s">
        <v>142</v>
      </c>
      <c r="C13" s="60" cm="1">
        <f t="array" ref="C13">INDEX(Daten_ÖffFi!$A11:$CZ11,MATCH(INDEX(Einstellungen!$B$2:$B$100,Einstellungen!$A$1+1)&amp;":"&amp;C$5,Daten_ÖffFi!$A$1:$CZ$1,0))</f>
        <v>31.4</v>
      </c>
      <c r="D13" s="61" cm="1">
        <f t="array" ref="D13">INDEX(Daten_ÖffFi!$A11:$CZ11,MATCH(INDEX(Einstellungen!$B$2:$B$100,Einstellungen!$A$1+1)&amp;":"&amp;D$5,Daten_ÖffFi!$A$1:$CZ$1,0))</f>
        <v>33.6</v>
      </c>
      <c r="E13" s="56" cm="1">
        <f t="array" ref="E13">IFERROR(ROUND(INDEX(Daten_ÖffFi!$A11:$CZ11,MATCH(INDEX(Einstellungen!$B$2:$B$100,Einstellungen!$A$1+1)&amp;":"&amp;D$5,Daten_ÖffFi!$A$1:$CZ$1,0)),1)-ROUND(INDEX(Daten_ÖffFi!$A11:$CZ11,MATCH(INDEX(Einstellungen!$B$2:$B$100,Einstellungen!$A$1)&amp;":"&amp;D$5,Daten_ÖffFi!$A$1:$CZ$1,0)),1),"-   ")</f>
        <v>-0.19999999999999574</v>
      </c>
      <c r="F13" s="61" cm="1">
        <f t="array" ref="F13">INDEX(Daten_ÖffFi!$A11:$CZ11,MATCH(INDEX(Einstellungen!$B$2:$B$100,Einstellungen!$A$1+1)&amp;":"&amp;F$5,Daten_ÖffFi!$A$1:$CZ$1,0))</f>
        <v>33.299999999999997</v>
      </c>
      <c r="G13" s="56" cm="1">
        <f t="array" ref="G13">IFERROR(ROUND(INDEX(Daten_ÖffFi!$A11:$CZ11,MATCH(INDEX(Einstellungen!$B$2:$B$100,Einstellungen!$A$1+1)&amp;":"&amp;F$5,Daten_ÖffFi!$A$1:$CZ$1,0))-INDEX(Daten_ÖffFi!$A11:$CZ11,MATCH(INDEX(Einstellungen!$B$2:$B$100,Einstellungen!$A$1)&amp;":"&amp;F$5,Daten_ÖffFi!$A$1:$CZ$1,0)),1),"-   ")</f>
        <v>-1.7</v>
      </c>
      <c r="H13" s="57">
        <f t="shared" si="0"/>
        <v>7.0063694267515899</v>
      </c>
      <c r="I13" s="58" cm="1">
        <f t="array" ref="I13">IFERROR(ROUND(INDEX(Daten_ÖffFi!$A11:$CZ11,MATCH(INDEX(Einstellungen!$B$2:$B$100,Einstellungen!$A$1+1)&amp;":"&amp;D$5,Daten_ÖffFi!$A$1:$CZ$1,0))/INDEX(Daten_ÖffFi!$A11:$CZ11,MATCH(INDEX(Einstellungen!$B$2:$B$100,Einstellungen!$A$1+1)&amp;":"&amp;C$5,Daten_ÖffFi!$A$1:$CZ$1,0))*100-100,1)-ROUND(INDEX(Daten_ÖffFi!$A11:$CZ11,MATCH(INDEX(Einstellungen!$B$2:$B$100,Einstellungen!$A$1)&amp;":"&amp;D$5,Daten_ÖffFi!$A$1:$CZ$1,0))/INDEX(Daten_ÖffFi!$A11:$CZ11,MATCH(INDEX(Einstellungen!$B$2:$B$100,Einstellungen!$A$1)&amp;":"&amp;C$5,Daten_ÖffFi!$A$1:$CZ$1,0))*100-100,1),"-   ")</f>
        <v>-5.6999999999999993</v>
      </c>
      <c r="J13" s="59">
        <f t="shared" si="1"/>
        <v>-0.89285714285715301</v>
      </c>
      <c r="K13" s="58" cm="1">
        <f t="array" ref="K13">IFERROR(ROUND(INDEX(Daten_ÖffFi!$A11:$CZ11,MATCH(INDEX(Einstellungen!$B$2:$B$100,Einstellungen!$A$1+1)&amp;":"&amp;F$5,Daten_ÖffFi!$A$1:$CZ$1,0))/INDEX(Daten_ÖffFi!$A11:$CZ11,MATCH(INDEX(Einstellungen!$B$2:$B$100,Einstellungen!$A$1+1)&amp;":"&amp;D$5,Daten_ÖffFi!$A$1:$CZ$1,0))*100-100,1)-ROUND(INDEX(Daten_ÖffFi!$A11:$CZ11,MATCH(INDEX(Einstellungen!$B$2:$B$100,Einstellungen!$A$1)&amp;":"&amp;F$5,Daten_ÖffFi!$A$1:$CZ$1,0))/INDEX(Daten_ÖffFi!$A11:$CZ11,MATCH(INDEX(Einstellungen!$B$2:$B$100,Einstellungen!$A$1)&amp;":"&amp;D$5,Daten_ÖffFi!$A$1:$CZ$1,0))*100-100,1),"-   ")</f>
        <v>-4.5</v>
      </c>
    </row>
    <row r="14" spans="2:12" x14ac:dyDescent="0.25">
      <c r="B14" s="11" t="s">
        <v>143</v>
      </c>
      <c r="C14" s="60" cm="1">
        <f t="array" ref="C14">INDEX(Daten_ÖffFi!$A12:$CZ12,MATCH(INDEX(Einstellungen!$B$2:$B$100,Einstellungen!$A$1+1)&amp;":"&amp;C$5,Daten_ÖffFi!$A$1:$CZ$1,0))</f>
        <v>0.2</v>
      </c>
      <c r="D14" s="61" cm="1">
        <f t="array" ref="D14">INDEX(Daten_ÖffFi!$A12:$CZ12,MATCH(INDEX(Einstellungen!$B$2:$B$100,Einstellungen!$A$1+1)&amp;":"&amp;D$5,Daten_ÖffFi!$A$1:$CZ$1,0))</f>
        <v>0.2</v>
      </c>
      <c r="E14" s="56" cm="1">
        <f t="array" ref="E14">IFERROR(ROUND(INDEX(Daten_ÖffFi!$A12:$CZ12,MATCH(INDEX(Einstellungen!$B$2:$B$100,Einstellungen!$A$1+1)&amp;":"&amp;D$5,Daten_ÖffFi!$A$1:$CZ$1,0)),1)-ROUND(INDEX(Daten_ÖffFi!$A12:$CZ12,MATCH(INDEX(Einstellungen!$B$2:$B$100,Einstellungen!$A$1)&amp;":"&amp;D$5,Daten_ÖffFi!$A$1:$CZ$1,0)),1),"-   ")</f>
        <v>0</v>
      </c>
      <c r="F14" s="61" cm="1">
        <f t="array" ref="F14">INDEX(Daten_ÖffFi!$A12:$CZ12,MATCH(INDEX(Einstellungen!$B$2:$B$100,Einstellungen!$A$1+1)&amp;":"&amp;F$5,Daten_ÖffFi!$A$1:$CZ$1,0))</f>
        <v>0.2</v>
      </c>
      <c r="G14" s="56" cm="1">
        <f t="array" ref="G14">IFERROR(ROUND(INDEX(Daten_ÖffFi!$A12:$CZ12,MATCH(INDEX(Einstellungen!$B$2:$B$100,Einstellungen!$A$1+1)&amp;":"&amp;F$5,Daten_ÖffFi!$A$1:$CZ$1,0))-INDEX(Daten_ÖffFi!$A12:$CZ12,MATCH(INDEX(Einstellungen!$B$2:$B$100,Einstellungen!$A$1)&amp;":"&amp;F$5,Daten_ÖffFi!$A$1:$CZ$1,0)),1),"-   ")</f>
        <v>0</v>
      </c>
      <c r="H14" s="57">
        <f t="shared" si="0"/>
        <v>0</v>
      </c>
      <c r="I14" s="58" cm="1">
        <f t="array" ref="I14">IFERROR(ROUND(INDEX(Daten_ÖffFi!$A12:$CZ12,MATCH(INDEX(Einstellungen!$B$2:$B$100,Einstellungen!$A$1+1)&amp;":"&amp;D$5,Daten_ÖffFi!$A$1:$CZ$1,0))/INDEX(Daten_ÖffFi!$A12:$CZ12,MATCH(INDEX(Einstellungen!$B$2:$B$100,Einstellungen!$A$1+1)&amp;":"&amp;C$5,Daten_ÖffFi!$A$1:$CZ$1,0))*100-100,1)-ROUND(INDEX(Daten_ÖffFi!$A12:$CZ12,MATCH(INDEX(Einstellungen!$B$2:$B$100,Einstellungen!$A$1)&amp;":"&amp;D$5,Daten_ÖffFi!$A$1:$CZ$1,0))/INDEX(Daten_ÖffFi!$A12:$CZ12,MATCH(INDEX(Einstellungen!$B$2:$B$100,Einstellungen!$A$1)&amp;":"&amp;C$5,Daten_ÖffFi!$A$1:$CZ$1,0))*100-100,1),"-   ")</f>
        <v>0</v>
      </c>
      <c r="J14" s="59">
        <f t="shared" si="1"/>
        <v>0</v>
      </c>
      <c r="K14" s="58" cm="1">
        <f t="array" ref="K14">IFERROR(ROUND(INDEX(Daten_ÖffFi!$A12:$CZ12,MATCH(INDEX(Einstellungen!$B$2:$B$100,Einstellungen!$A$1+1)&amp;":"&amp;F$5,Daten_ÖffFi!$A$1:$CZ$1,0))/INDEX(Daten_ÖffFi!$A12:$CZ12,MATCH(INDEX(Einstellungen!$B$2:$B$100,Einstellungen!$A$1+1)&amp;":"&amp;D$5,Daten_ÖffFi!$A$1:$CZ$1,0))*100-100,1)-ROUND(INDEX(Daten_ÖffFi!$A12:$CZ12,MATCH(INDEX(Einstellungen!$B$2:$B$100,Einstellungen!$A$1)&amp;":"&amp;F$5,Daten_ÖffFi!$A$1:$CZ$1,0))/INDEX(Daten_ÖffFi!$A12:$CZ12,MATCH(INDEX(Einstellungen!$B$2:$B$100,Einstellungen!$A$1)&amp;":"&amp;D$5,Daten_ÖffFi!$A$1:$CZ$1,0))*100-100,1),"-   ")</f>
        <v>0</v>
      </c>
    </row>
    <row r="15" spans="2:12" x14ac:dyDescent="0.25">
      <c r="B15" s="62" t="s">
        <v>144</v>
      </c>
      <c r="C15" s="63" cm="1">
        <f t="array" ref="C15">INDEX(Daten_ÖffFi!$A13:$CZ13,MATCH(INDEX(Einstellungen!$B$2:$B$100,Einstellungen!$A$1+1)&amp;":"&amp;C$5,Daten_ÖffFi!$A$1:$CZ$1,0))</f>
        <v>2025</v>
      </c>
      <c r="D15" s="64" cm="1">
        <f t="array" ref="D15">INDEX(Daten_ÖffFi!$A13:$CZ13,MATCH(INDEX(Einstellungen!$B$2:$B$100,Einstellungen!$A$1+1)&amp;":"&amp;D$5,Daten_ÖffFi!$A$1:$CZ$1,0))</f>
        <v>2103.1999999999998</v>
      </c>
      <c r="E15" s="48" cm="1">
        <f t="array" ref="E15">IFERROR(ROUND(INDEX(Daten_ÖffFi!$A13:$CZ13,MATCH(INDEX(Einstellungen!$B$2:$B$100,Einstellungen!$A$1+1)&amp;":"&amp;D$5,Daten_ÖffFi!$A$1:$CZ$1,0)),1)-ROUND(INDEX(Daten_ÖffFi!$A13:$CZ13,MATCH(INDEX(Einstellungen!$B$2:$B$100,Einstellungen!$A$1)&amp;":"&amp;D$5,Daten_ÖffFi!$A$1:$CZ$1,0)),1),"-   ")</f>
        <v>39.299999999999727</v>
      </c>
      <c r="F15" s="64" cm="1">
        <f t="array" ref="F15">INDEX(Daten_ÖffFi!$A13:$CZ13,MATCH(INDEX(Einstellungen!$B$2:$B$100,Einstellungen!$A$1+1)&amp;":"&amp;F$5,Daten_ÖffFi!$A$1:$CZ$1,0))</f>
        <v>2184.5</v>
      </c>
      <c r="G15" s="48" cm="1">
        <f t="array" ref="G15">IFERROR(ROUND(INDEX(Daten_ÖffFi!$A13:$CZ13,MATCH(INDEX(Einstellungen!$B$2:$B$100,Einstellungen!$A$1+1)&amp;":"&amp;F$5,Daten_ÖffFi!$A$1:$CZ$1,0))-INDEX(Daten_ÖffFi!$A13:$CZ13,MATCH(INDEX(Einstellungen!$B$2:$B$100,Einstellungen!$A$1)&amp;":"&amp;F$5,Daten_ÖffFi!$A$1:$CZ$1,0)),1),"-   ")</f>
        <v>50.3</v>
      </c>
      <c r="H15" s="65">
        <f t="shared" si="0"/>
        <v>3.8617283950617178</v>
      </c>
      <c r="I15" s="66" cm="1">
        <f t="array" ref="I15">IFERROR(ROUND(INDEX(Daten_ÖffFi!$A13:$CZ13,MATCH(INDEX(Einstellungen!$B$2:$B$100,Einstellungen!$A$1+1)&amp;":"&amp;D$5,Daten_ÖffFi!$A$1:$CZ$1,0))/INDEX(Daten_ÖffFi!$A13:$CZ13,MATCH(INDEX(Einstellungen!$B$2:$B$100,Einstellungen!$A$1+1)&amp;":"&amp;C$5,Daten_ÖffFi!$A$1:$CZ$1,0))*100-100,1)-ROUND(INDEX(Daten_ÖffFi!$A13:$CZ13,MATCH(INDEX(Einstellungen!$B$2:$B$100,Einstellungen!$A$1)&amp;":"&amp;D$5,Daten_ÖffFi!$A$1:$CZ$1,0))/INDEX(Daten_ÖffFi!$A13:$CZ13,MATCH(INDEX(Einstellungen!$B$2:$B$100,Einstellungen!$A$1)&amp;":"&amp;C$5,Daten_ÖffFi!$A$1:$CZ$1,0))*100-100,1),"-   ")</f>
        <v>0.10000000000000009</v>
      </c>
      <c r="J15" s="67">
        <f t="shared" si="1"/>
        <v>3.8655382274629204</v>
      </c>
      <c r="K15" s="66" cm="1">
        <f t="array" ref="K15">IFERROR(ROUND(INDEX(Daten_ÖffFi!$A13:$CZ13,MATCH(INDEX(Einstellungen!$B$2:$B$100,Einstellungen!$A$1+1)&amp;":"&amp;F$5,Daten_ÖffFi!$A$1:$CZ$1,0))/INDEX(Daten_ÖffFi!$A13:$CZ13,MATCH(INDEX(Einstellungen!$B$2:$B$100,Einstellungen!$A$1+1)&amp;":"&amp;D$5,Daten_ÖffFi!$A$1:$CZ$1,0))*100-100,1)-ROUND(INDEX(Daten_ÖffFi!$A13:$CZ13,MATCH(INDEX(Einstellungen!$B$2:$B$100,Einstellungen!$A$1)&amp;":"&amp;F$5,Daten_ÖffFi!$A$1:$CZ$1,0))/INDEX(Daten_ÖffFi!$A13:$CZ13,MATCH(INDEX(Einstellungen!$B$2:$B$100,Einstellungen!$A$1)&amp;":"&amp;D$5,Daten_ÖffFi!$A$1:$CZ$1,0))*100-100,1),"-   ")</f>
        <v>0.5</v>
      </c>
    </row>
    <row r="16" spans="2:12" x14ac:dyDescent="0.25">
      <c r="B16" s="53" t="s">
        <v>145</v>
      </c>
      <c r="C16" s="60" cm="1">
        <f t="array" ref="C16">INDEX(Daten_ÖffFi!$A14:$CZ14,MATCH(INDEX(Einstellungen!$B$2:$B$100,Einstellungen!$A$1+1)&amp;":"&amp;C$5,Daten_ÖffFi!$A$1:$CZ$1,0))</f>
        <v>657</v>
      </c>
      <c r="D16" s="61" cm="1">
        <f t="array" ref="D16">INDEX(Daten_ÖffFi!$A14:$CZ14,MATCH(INDEX(Einstellungen!$B$2:$B$100,Einstellungen!$A$1+1)&amp;":"&amp;D$5,Daten_ÖffFi!$A$1:$CZ$1,0))</f>
        <v>698.1</v>
      </c>
      <c r="E16" s="56" cm="1">
        <f t="array" ref="E16">IFERROR(ROUND(INDEX(Daten_ÖffFi!$A14:$CZ14,MATCH(INDEX(Einstellungen!$B$2:$B$100,Einstellungen!$A$1+1)&amp;":"&amp;D$5,Daten_ÖffFi!$A$1:$CZ$1,0)),1)-ROUND(INDEX(Daten_ÖffFi!$A14:$CZ14,MATCH(INDEX(Einstellungen!$B$2:$B$100,Einstellungen!$A$1)&amp;":"&amp;D$5,Daten_ÖffFi!$A$1:$CZ$1,0)),1),"-   ")</f>
        <v>2</v>
      </c>
      <c r="F16" s="61" cm="1">
        <f t="array" ref="F16">INDEX(Daten_ÖffFi!$A14:$CZ14,MATCH(INDEX(Einstellungen!$B$2:$B$100,Einstellungen!$A$1+1)&amp;":"&amp;F$5,Daten_ÖffFi!$A$1:$CZ$1,0))</f>
        <v>731.3</v>
      </c>
      <c r="G16" s="56" cm="1">
        <f t="array" ref="G16">IFERROR(ROUND(INDEX(Daten_ÖffFi!$A14:$CZ14,MATCH(INDEX(Einstellungen!$B$2:$B$100,Einstellungen!$A$1+1)&amp;":"&amp;F$5,Daten_ÖffFi!$A$1:$CZ$1,0))-INDEX(Daten_ÖffFi!$A14:$CZ14,MATCH(INDEX(Einstellungen!$B$2:$B$100,Einstellungen!$A$1)&amp;":"&amp;F$5,Daten_ÖffFi!$A$1:$CZ$1,0)),1),"-   ")</f>
        <v>9.6</v>
      </c>
      <c r="H16" s="57">
        <f t="shared" si="0"/>
        <v>6.2557077625570798</v>
      </c>
      <c r="I16" s="58" cm="1">
        <f t="array" ref="I16">IFERROR(ROUND(INDEX(Daten_ÖffFi!$A14:$CZ14,MATCH(INDEX(Einstellungen!$B$2:$B$100,Einstellungen!$A$1+1)&amp;":"&amp;D$5,Daten_ÖffFi!$A$1:$CZ$1,0))/INDEX(Daten_ÖffFi!$A14:$CZ14,MATCH(INDEX(Einstellungen!$B$2:$B$100,Einstellungen!$A$1+1)&amp;":"&amp;C$5,Daten_ÖffFi!$A$1:$CZ$1,0))*100-100,1)-ROUND(INDEX(Daten_ÖffFi!$A14:$CZ14,MATCH(INDEX(Einstellungen!$B$2:$B$100,Einstellungen!$A$1)&amp;":"&amp;D$5,Daten_ÖffFi!$A$1:$CZ$1,0))/INDEX(Daten_ÖffFi!$A14:$CZ14,MATCH(INDEX(Einstellungen!$B$2:$B$100,Einstellungen!$A$1)&amp;":"&amp;C$5,Daten_ÖffFi!$A$1:$CZ$1,0))*100-100,1),"-   ")</f>
        <v>1.0999999999999996</v>
      </c>
      <c r="J16" s="59">
        <f t="shared" si="1"/>
        <v>4.7557656496203862</v>
      </c>
      <c r="K16" s="58" cm="1">
        <f t="array" ref="K16">IFERROR(ROUND(INDEX(Daten_ÖffFi!$A14:$CZ14,MATCH(INDEX(Einstellungen!$B$2:$B$100,Einstellungen!$A$1+1)&amp;":"&amp;F$5,Daten_ÖffFi!$A$1:$CZ$1,0))/INDEX(Daten_ÖffFi!$A14:$CZ14,MATCH(INDEX(Einstellungen!$B$2:$B$100,Einstellungen!$A$1+1)&amp;":"&amp;D$5,Daten_ÖffFi!$A$1:$CZ$1,0))*100-100,1)-ROUND(INDEX(Daten_ÖffFi!$A14:$CZ14,MATCH(INDEX(Einstellungen!$B$2:$B$100,Einstellungen!$A$1)&amp;":"&amp;F$5,Daten_ÖffFi!$A$1:$CZ$1,0))/INDEX(Daten_ÖffFi!$A14:$CZ14,MATCH(INDEX(Einstellungen!$B$2:$B$100,Einstellungen!$A$1)&amp;":"&amp;D$5,Daten_ÖffFi!$A$1:$CZ$1,0))*100-100,1),"-   ")</f>
        <v>1.0999999999999996</v>
      </c>
    </row>
    <row r="17" spans="1:11" x14ac:dyDescent="0.25">
      <c r="B17" s="53" t="s">
        <v>146</v>
      </c>
      <c r="C17" s="60" cm="1">
        <f t="array" ref="C17">INDEX(Daten_ÖffFi!$A15:$CZ15,MATCH(INDEX(Einstellungen!$B$2:$B$100,Einstellungen!$A$1+1)&amp;":"&amp;C$5,Daten_ÖffFi!$A$1:$CZ$1,0))</f>
        <v>362.1</v>
      </c>
      <c r="D17" s="61" cm="1">
        <f t="array" ref="D17">INDEX(Daten_ÖffFi!$A15:$CZ15,MATCH(INDEX(Einstellungen!$B$2:$B$100,Einstellungen!$A$1+1)&amp;":"&amp;D$5,Daten_ÖffFi!$A$1:$CZ$1,0))</f>
        <v>388.9</v>
      </c>
      <c r="E17" s="56" cm="1">
        <f t="array" ref="E17">IFERROR(ROUND(INDEX(Daten_ÖffFi!$A15:$CZ15,MATCH(INDEX(Einstellungen!$B$2:$B$100,Einstellungen!$A$1+1)&amp;":"&amp;D$5,Daten_ÖffFi!$A$1:$CZ$1,0)),1)-ROUND(INDEX(Daten_ÖffFi!$A15:$CZ15,MATCH(INDEX(Einstellungen!$B$2:$B$100,Einstellungen!$A$1)&amp;":"&amp;D$5,Daten_ÖffFi!$A$1:$CZ$1,0)),1),"-   ")</f>
        <v>19.899999999999977</v>
      </c>
      <c r="F17" s="61" cm="1">
        <f t="array" ref="F17">INDEX(Daten_ÖffFi!$A15:$CZ15,MATCH(INDEX(Einstellungen!$B$2:$B$100,Einstellungen!$A$1+1)&amp;":"&amp;F$5,Daten_ÖffFi!$A$1:$CZ$1,0))</f>
        <v>401.7</v>
      </c>
      <c r="G17" s="56" cm="1">
        <f t="array" ref="G17">IFERROR(ROUND(INDEX(Daten_ÖffFi!$A15:$CZ15,MATCH(INDEX(Einstellungen!$B$2:$B$100,Einstellungen!$A$1+1)&amp;":"&amp;F$5,Daten_ÖffFi!$A$1:$CZ$1,0))-INDEX(Daten_ÖffFi!$A15:$CZ15,MATCH(INDEX(Einstellungen!$B$2:$B$100,Einstellungen!$A$1)&amp;":"&amp;F$5,Daten_ÖffFi!$A$1:$CZ$1,0)),1),"-   ")</f>
        <v>22</v>
      </c>
      <c r="H17" s="57">
        <f t="shared" si="0"/>
        <v>7.4012703673018336</v>
      </c>
      <c r="I17" s="58" cm="1">
        <f t="array" ref="I17">IFERROR(ROUND(INDEX(Daten_ÖffFi!$A15:$CZ15,MATCH(INDEX(Einstellungen!$B$2:$B$100,Einstellungen!$A$1+1)&amp;":"&amp;D$5,Daten_ÖffFi!$A$1:$CZ$1,0))/INDEX(Daten_ÖffFi!$A15:$CZ15,MATCH(INDEX(Einstellungen!$B$2:$B$100,Einstellungen!$A$1+1)&amp;":"&amp;C$5,Daten_ÖffFi!$A$1:$CZ$1,0))*100-100,1)-ROUND(INDEX(Daten_ÖffFi!$A15:$CZ15,MATCH(INDEX(Einstellungen!$B$2:$B$100,Einstellungen!$A$1)&amp;":"&amp;D$5,Daten_ÖffFi!$A$1:$CZ$1,0))/INDEX(Daten_ÖffFi!$A15:$CZ15,MATCH(INDEX(Einstellungen!$B$2:$B$100,Einstellungen!$A$1)&amp;":"&amp;C$5,Daten_ÖffFi!$A$1:$CZ$1,0))*100-100,1),"-   ")</f>
        <v>4.8000000000000007</v>
      </c>
      <c r="J17" s="59">
        <f t="shared" si="1"/>
        <v>3.2913345332990644</v>
      </c>
      <c r="K17" s="58" cm="1">
        <f t="array" ref="K17">IFERROR(ROUND(INDEX(Daten_ÖffFi!$A15:$CZ15,MATCH(INDEX(Einstellungen!$B$2:$B$100,Einstellungen!$A$1+1)&amp;":"&amp;F$5,Daten_ÖffFi!$A$1:$CZ$1,0))/INDEX(Daten_ÖffFi!$A15:$CZ15,MATCH(INDEX(Einstellungen!$B$2:$B$100,Einstellungen!$A$1+1)&amp;":"&amp;D$5,Daten_ÖffFi!$A$1:$CZ$1,0))*100-100,1)-ROUND(INDEX(Daten_ÖffFi!$A15:$CZ15,MATCH(INDEX(Einstellungen!$B$2:$B$100,Einstellungen!$A$1)&amp;":"&amp;F$5,Daten_ÖffFi!$A$1:$CZ$1,0))/INDEX(Daten_ÖffFi!$A15:$CZ15,MATCH(INDEX(Einstellungen!$B$2:$B$100,Einstellungen!$A$1)&amp;":"&amp;D$5,Daten_ÖffFi!$A$1:$CZ$1,0))*100-100,1),"-   ")</f>
        <v>0.39999999999999991</v>
      </c>
    </row>
    <row r="18" spans="1:11" x14ac:dyDescent="0.25">
      <c r="B18" s="53" t="s">
        <v>147</v>
      </c>
      <c r="C18" s="60" cm="1">
        <f t="array" ref="C18">INDEX(Daten_ÖffFi!$A16:$CZ16,MATCH(INDEX(Einstellungen!$B$2:$B$100,Einstellungen!$A$1+1)&amp;":"&amp;C$5,Daten_ÖffFi!$A$1:$CZ$1,0))</f>
        <v>337.6</v>
      </c>
      <c r="D18" s="61" cm="1">
        <f t="array" ref="D18">INDEX(Daten_ÖffFi!$A16:$CZ16,MATCH(INDEX(Einstellungen!$B$2:$B$100,Einstellungen!$A$1+1)&amp;":"&amp;D$5,Daten_ÖffFi!$A$1:$CZ$1,0))</f>
        <v>354.4</v>
      </c>
      <c r="E18" s="56" cm="1">
        <f t="array" ref="E18">IFERROR(ROUND(INDEX(Daten_ÖffFi!$A16:$CZ16,MATCH(INDEX(Einstellungen!$B$2:$B$100,Einstellungen!$A$1+1)&amp;":"&amp;D$5,Daten_ÖffFi!$A$1:$CZ$1,0)),1)-ROUND(INDEX(Daten_ÖffFi!$A16:$CZ16,MATCH(INDEX(Einstellungen!$B$2:$B$100,Einstellungen!$A$1)&amp;":"&amp;D$5,Daten_ÖffFi!$A$1:$CZ$1,0)),1),"-   ")</f>
        <v>6</v>
      </c>
      <c r="F18" s="61" cm="1">
        <f t="array" ref="F18">INDEX(Daten_ÖffFi!$A16:$CZ16,MATCH(INDEX(Einstellungen!$B$2:$B$100,Einstellungen!$A$1+1)&amp;":"&amp;F$5,Daten_ÖffFi!$A$1:$CZ$1,0))</f>
        <v>365.9</v>
      </c>
      <c r="G18" s="56" cm="1">
        <f t="array" ref="G18">IFERROR(ROUND(INDEX(Daten_ÖffFi!$A16:$CZ16,MATCH(INDEX(Einstellungen!$B$2:$B$100,Einstellungen!$A$1+1)&amp;":"&amp;F$5,Daten_ÖffFi!$A$1:$CZ$1,0))-INDEX(Daten_ÖffFi!$A16:$CZ16,MATCH(INDEX(Einstellungen!$B$2:$B$100,Einstellungen!$A$1)&amp;":"&amp;F$5,Daten_ÖffFi!$A$1:$CZ$1,0)),1),"-   ")</f>
        <v>2.6</v>
      </c>
      <c r="H18" s="57">
        <f t="shared" si="0"/>
        <v>4.9763033175355389</v>
      </c>
      <c r="I18" s="58" cm="1">
        <f t="array" ref="I18">IFERROR(ROUND(INDEX(Daten_ÖffFi!$A16:$CZ16,MATCH(INDEX(Einstellungen!$B$2:$B$100,Einstellungen!$A$1+1)&amp;":"&amp;D$5,Daten_ÖffFi!$A$1:$CZ$1,0))/INDEX(Daten_ÖffFi!$A16:$CZ16,MATCH(INDEX(Einstellungen!$B$2:$B$100,Einstellungen!$A$1+1)&amp;":"&amp;C$5,Daten_ÖffFi!$A$1:$CZ$1,0))*100-100,1)-ROUND(INDEX(Daten_ÖffFi!$A16:$CZ16,MATCH(INDEX(Einstellungen!$B$2:$B$100,Einstellungen!$A$1)&amp;":"&amp;D$5,Daten_ÖffFi!$A$1:$CZ$1,0))/INDEX(Daten_ÖffFi!$A16:$CZ16,MATCH(INDEX(Einstellungen!$B$2:$B$100,Einstellungen!$A$1)&amp;":"&amp;C$5,Daten_ÖffFi!$A$1:$CZ$1,0))*100-100,1),"-   ")</f>
        <v>-1.4000000000000004</v>
      </c>
      <c r="J18" s="59">
        <f t="shared" si="1"/>
        <v>3.2449209932279928</v>
      </c>
      <c r="K18" s="58" cm="1">
        <f t="array" ref="K18">IFERROR(ROUND(INDEX(Daten_ÖffFi!$A16:$CZ16,MATCH(INDEX(Einstellungen!$B$2:$B$100,Einstellungen!$A$1+1)&amp;":"&amp;F$5,Daten_ÖffFi!$A$1:$CZ$1,0))/INDEX(Daten_ÖffFi!$A16:$CZ16,MATCH(INDEX(Einstellungen!$B$2:$B$100,Einstellungen!$A$1+1)&amp;":"&amp;D$5,Daten_ÖffFi!$A$1:$CZ$1,0))*100-100,1)-ROUND(INDEX(Daten_ÖffFi!$A16:$CZ16,MATCH(INDEX(Einstellungen!$B$2:$B$100,Einstellungen!$A$1)&amp;":"&amp;F$5,Daten_ÖffFi!$A$1:$CZ$1,0))/INDEX(Daten_ÖffFi!$A16:$CZ16,MATCH(INDEX(Einstellungen!$B$2:$B$100,Einstellungen!$A$1)&amp;":"&amp;D$5,Daten_ÖffFi!$A$1:$CZ$1,0))*100-100,1),"-   ")</f>
        <v>-1.0999999999999996</v>
      </c>
    </row>
    <row r="19" spans="1:11" x14ac:dyDescent="0.25">
      <c r="B19" s="53" t="s">
        <v>148</v>
      </c>
      <c r="C19" s="60" cm="1">
        <f t="array" ref="C19">INDEX(Daten_ÖffFi!$A17:$CZ17,MATCH(INDEX(Einstellungen!$B$2:$B$100,Einstellungen!$A$1+1)&amp;":"&amp;C$5,Daten_ÖffFi!$A$1:$CZ$1,0))</f>
        <v>264</v>
      </c>
      <c r="D19" s="61" cm="1">
        <f t="array" ref="D19">INDEX(Daten_ÖffFi!$A17:$CZ17,MATCH(INDEX(Einstellungen!$B$2:$B$100,Einstellungen!$A$1+1)&amp;":"&amp;D$5,Daten_ÖffFi!$A$1:$CZ$1,0))</f>
        <v>275.2</v>
      </c>
      <c r="E19" s="56" cm="1">
        <f t="array" ref="E19">IFERROR(ROUND(INDEX(Daten_ÖffFi!$A17:$CZ17,MATCH(INDEX(Einstellungen!$B$2:$B$100,Einstellungen!$A$1+1)&amp;":"&amp;D$5,Daten_ÖffFi!$A$1:$CZ$1,0)),1)-ROUND(INDEX(Daten_ÖffFi!$A17:$CZ17,MATCH(INDEX(Einstellungen!$B$2:$B$100,Einstellungen!$A$1)&amp;":"&amp;D$5,Daten_ÖffFi!$A$1:$CZ$1,0)),1),"-   ")</f>
        <v>1.1999999999999886</v>
      </c>
      <c r="F19" s="61" cm="1">
        <f t="array" ref="F19">INDEX(Daten_ÖffFi!$A17:$CZ17,MATCH(INDEX(Einstellungen!$B$2:$B$100,Einstellungen!$A$1+1)&amp;":"&amp;F$5,Daten_ÖffFi!$A$1:$CZ$1,0))</f>
        <v>285.3</v>
      </c>
      <c r="G19" s="56" cm="1">
        <f t="array" ref="G19">IFERROR(ROUND(INDEX(Daten_ÖffFi!$A17:$CZ17,MATCH(INDEX(Einstellungen!$B$2:$B$100,Einstellungen!$A$1+1)&amp;":"&amp;F$5,Daten_ÖffFi!$A$1:$CZ$1,0))-INDEX(Daten_ÖffFi!$A17:$CZ17,MATCH(INDEX(Einstellungen!$B$2:$B$100,Einstellungen!$A$1)&amp;":"&amp;F$5,Daten_ÖffFi!$A$1:$CZ$1,0)),1),"-   ")</f>
        <v>4.4000000000000004</v>
      </c>
      <c r="H19" s="57">
        <f t="shared" si="0"/>
        <v>4.2424242424242493</v>
      </c>
      <c r="I19" s="58" cm="1">
        <f t="array" ref="I19">IFERROR(ROUND(INDEX(Daten_ÖffFi!$A17:$CZ17,MATCH(INDEX(Einstellungen!$B$2:$B$100,Einstellungen!$A$1+1)&amp;":"&amp;D$5,Daten_ÖffFi!$A$1:$CZ$1,0))/INDEX(Daten_ÖffFi!$A17:$CZ17,MATCH(INDEX(Einstellungen!$B$2:$B$100,Einstellungen!$A$1+1)&amp;":"&amp;C$5,Daten_ÖffFi!$A$1:$CZ$1,0))*100-100,1)-ROUND(INDEX(Daten_ÖffFi!$A17:$CZ17,MATCH(INDEX(Einstellungen!$B$2:$B$100,Einstellungen!$A$1)&amp;":"&amp;D$5,Daten_ÖffFi!$A$1:$CZ$1,0))/INDEX(Daten_ÖffFi!$A17:$CZ17,MATCH(INDEX(Einstellungen!$B$2:$B$100,Einstellungen!$A$1)&amp;":"&amp;C$5,Daten_ÖffFi!$A$1:$CZ$1,0))*100-100,1),"-   ")</f>
        <v>-2.5999999999999996</v>
      </c>
      <c r="J19" s="59">
        <f t="shared" si="1"/>
        <v>3.6700581395348877</v>
      </c>
      <c r="K19" s="58" cm="1">
        <f t="array" ref="K19">IFERROR(ROUND(INDEX(Daten_ÖffFi!$A17:$CZ17,MATCH(INDEX(Einstellungen!$B$2:$B$100,Einstellungen!$A$1+1)&amp;":"&amp;F$5,Daten_ÖffFi!$A$1:$CZ$1,0))/INDEX(Daten_ÖffFi!$A17:$CZ17,MATCH(INDEX(Einstellungen!$B$2:$B$100,Einstellungen!$A$1+1)&amp;":"&amp;D$5,Daten_ÖffFi!$A$1:$CZ$1,0))*100-100,1)-ROUND(INDEX(Daten_ÖffFi!$A17:$CZ17,MATCH(INDEX(Einstellungen!$B$2:$B$100,Einstellungen!$A$1)&amp;":"&amp;F$5,Daten_ÖffFi!$A$1:$CZ$1,0))/INDEX(Daten_ÖffFi!$A17:$CZ17,MATCH(INDEX(Einstellungen!$B$2:$B$100,Einstellungen!$A$1)&amp;":"&amp;D$5,Daten_ÖffFi!$A$1:$CZ$1,0))*100-100,1),"-   ")</f>
        <v>1.2000000000000002</v>
      </c>
    </row>
    <row r="20" spans="1:11" x14ac:dyDescent="0.25">
      <c r="B20" s="53" t="s">
        <v>149</v>
      </c>
      <c r="C20" s="60" cm="1">
        <f t="array" ref="C20">INDEX(Daten_ÖffFi!$A18:$CZ18,MATCH(INDEX(Einstellungen!$B$2:$B$100,Einstellungen!$A$1+1)&amp;":"&amp;C$5,Daten_ÖffFi!$A$1:$CZ$1,0))</f>
        <v>84.5</v>
      </c>
      <c r="D20" s="61" cm="1">
        <f t="array" ref="D20">INDEX(Daten_ÖffFi!$A18:$CZ18,MATCH(INDEX(Einstellungen!$B$2:$B$100,Einstellungen!$A$1+1)&amp;":"&amp;D$5,Daten_ÖffFi!$A$1:$CZ$1,0))</f>
        <v>52</v>
      </c>
      <c r="E20" s="56" cm="1">
        <f t="array" ref="E20">IFERROR(ROUND(INDEX(Daten_ÖffFi!$A18:$CZ18,MATCH(INDEX(Einstellungen!$B$2:$B$100,Einstellungen!$A$1+1)&amp;":"&amp;D$5,Daten_ÖffFi!$A$1:$CZ$1,0)),1)-ROUND(INDEX(Daten_ÖffFi!$A18:$CZ18,MATCH(INDEX(Einstellungen!$B$2:$B$100,Einstellungen!$A$1)&amp;":"&amp;D$5,Daten_ÖffFi!$A$1:$CZ$1,0)),1),"-   ")</f>
        <v>11.799999999999997</v>
      </c>
      <c r="F20" s="61" cm="1">
        <f t="array" ref="F20">INDEX(Daten_ÖffFi!$A18:$CZ18,MATCH(INDEX(Einstellungen!$B$2:$B$100,Einstellungen!$A$1+1)&amp;":"&amp;F$5,Daten_ÖffFi!$A$1:$CZ$1,0))</f>
        <v>55.3</v>
      </c>
      <c r="G20" s="56" cm="1">
        <f t="array" ref="G20">IFERROR(ROUND(INDEX(Daten_ÖffFi!$A18:$CZ18,MATCH(INDEX(Einstellungen!$B$2:$B$100,Einstellungen!$A$1+1)&amp;":"&amp;F$5,Daten_ÖffFi!$A$1:$CZ$1,0))-INDEX(Daten_ÖffFi!$A18:$CZ18,MATCH(INDEX(Einstellungen!$B$2:$B$100,Einstellungen!$A$1)&amp;":"&amp;F$5,Daten_ÖffFi!$A$1:$CZ$1,0)),1),"-   ")</f>
        <v>16.5</v>
      </c>
      <c r="H20" s="57">
        <f t="shared" si="0"/>
        <v>-38.46153846153846</v>
      </c>
      <c r="I20" s="58" cm="1">
        <f t="array" ref="I20">IFERROR(ROUND(INDEX(Daten_ÖffFi!$A18:$CZ18,MATCH(INDEX(Einstellungen!$B$2:$B$100,Einstellungen!$A$1+1)&amp;":"&amp;D$5,Daten_ÖffFi!$A$1:$CZ$1,0))/INDEX(Daten_ÖffFi!$A18:$CZ18,MATCH(INDEX(Einstellungen!$B$2:$B$100,Einstellungen!$A$1+1)&amp;":"&amp;C$5,Daten_ÖffFi!$A$1:$CZ$1,0))*100-100,1)-ROUND(INDEX(Daten_ÖffFi!$A18:$CZ18,MATCH(INDEX(Einstellungen!$B$2:$B$100,Einstellungen!$A$1)&amp;":"&amp;D$5,Daten_ÖffFi!$A$1:$CZ$1,0))/INDEX(Daten_ÖffFi!$A18:$CZ18,MATCH(INDEX(Einstellungen!$B$2:$B$100,Einstellungen!$A$1)&amp;":"&amp;C$5,Daten_ÖffFi!$A$1:$CZ$1,0))*100-100,1),"-   ")</f>
        <v>0.89999999999999858</v>
      </c>
      <c r="J20" s="59">
        <f t="shared" si="1"/>
        <v>6.3461538461538396</v>
      </c>
      <c r="K20" s="58" cm="1">
        <f t="array" ref="K20">IFERROR(ROUND(INDEX(Daten_ÖffFi!$A18:$CZ18,MATCH(INDEX(Einstellungen!$B$2:$B$100,Einstellungen!$A$1+1)&amp;":"&amp;F$5,Daten_ÖffFi!$A$1:$CZ$1,0))/INDEX(Daten_ÖffFi!$A18:$CZ18,MATCH(INDEX(Einstellungen!$B$2:$B$100,Einstellungen!$A$1+1)&amp;":"&amp;D$5,Daten_ÖffFi!$A$1:$CZ$1,0))*100-100,1)-ROUND(INDEX(Daten_ÖffFi!$A18:$CZ18,MATCH(INDEX(Einstellungen!$B$2:$B$100,Einstellungen!$A$1)&amp;":"&amp;F$5,Daten_ÖffFi!$A$1:$CZ$1,0))/INDEX(Daten_ÖffFi!$A18:$CZ18,MATCH(INDEX(Einstellungen!$B$2:$B$100,Einstellungen!$A$1)&amp;":"&amp;D$5,Daten_ÖffFi!$A$1:$CZ$1,0))*100-100,1),"-   ")</f>
        <v>9.8000000000000007</v>
      </c>
    </row>
    <row r="21" spans="1:11" x14ac:dyDescent="0.25">
      <c r="A21" s="42"/>
      <c r="B21" s="53" t="s">
        <v>150</v>
      </c>
      <c r="C21" s="60" cm="1">
        <f t="array" ref="C21">INDEX(Daten_ÖffFi!$A19:$CZ19,MATCH(INDEX(Einstellungen!$B$2:$B$100,Einstellungen!$A$1+1)&amp;":"&amp;C$5,Daten_ÖffFi!$A$1:$CZ$1,0))</f>
        <v>117.1</v>
      </c>
      <c r="D21" s="61" cm="1">
        <f t="array" ref="D21">INDEX(Daten_ÖffFi!$A19:$CZ19,MATCH(INDEX(Einstellungen!$B$2:$B$100,Einstellungen!$A$1+1)&amp;":"&amp;D$5,Daten_ÖffFi!$A$1:$CZ$1,0))</f>
        <v>127.3</v>
      </c>
      <c r="E21" s="56" cm="1">
        <f t="array" ref="E21">IFERROR(ROUND(INDEX(Daten_ÖffFi!$A19:$CZ19,MATCH(INDEX(Einstellungen!$B$2:$B$100,Einstellungen!$A$1+1)&amp;":"&amp;D$5,Daten_ÖffFi!$A$1:$CZ$1,0)),1)-ROUND(INDEX(Daten_ÖffFi!$A19:$CZ19,MATCH(INDEX(Einstellungen!$B$2:$B$100,Einstellungen!$A$1)&amp;":"&amp;D$5,Daten_ÖffFi!$A$1:$CZ$1,0)),1),"-   ")</f>
        <v>11.599999999999994</v>
      </c>
      <c r="F21" s="61" cm="1">
        <f t="array" ref="F21">INDEX(Daten_ÖffFi!$A19:$CZ19,MATCH(INDEX(Einstellungen!$B$2:$B$100,Einstellungen!$A$1+1)&amp;":"&amp;F$5,Daten_ÖffFi!$A$1:$CZ$1,0))</f>
        <v>133.1</v>
      </c>
      <c r="G21" s="56" cm="1">
        <f t="array" ref="G21">IFERROR(ROUND(INDEX(Daten_ÖffFi!$A19:$CZ19,MATCH(INDEX(Einstellungen!$B$2:$B$100,Einstellungen!$A$1+1)&amp;":"&amp;F$5,Daten_ÖffFi!$A$1:$CZ$1,0))-INDEX(Daten_ÖffFi!$A19:$CZ19,MATCH(INDEX(Einstellungen!$B$2:$B$100,Einstellungen!$A$1)&amp;":"&amp;F$5,Daten_ÖffFi!$A$1:$CZ$1,0)),1),"-   ")</f>
        <v>11.3</v>
      </c>
      <c r="H21" s="57">
        <f t="shared" si="0"/>
        <v>8.7105038428693575</v>
      </c>
      <c r="I21" s="58" cm="1">
        <f t="array" ref="I21">IFERROR(ROUND(INDEX(Daten_ÖffFi!$A19:$CZ19,MATCH(INDEX(Einstellungen!$B$2:$B$100,Einstellungen!$A$1+1)&amp;":"&amp;D$5,Daten_ÖffFi!$A$1:$CZ$1,0))/INDEX(Daten_ÖffFi!$A19:$CZ19,MATCH(INDEX(Einstellungen!$B$2:$B$100,Einstellungen!$A$1+1)&amp;":"&amp;C$5,Daten_ÖffFi!$A$1:$CZ$1,0))*100-100,1)-ROUND(INDEX(Daten_ÖffFi!$A19:$CZ19,MATCH(INDEX(Einstellungen!$B$2:$B$100,Einstellungen!$A$1)&amp;":"&amp;D$5,Daten_ÖffFi!$A$1:$CZ$1,0))/INDEX(Daten_ÖffFi!$A19:$CZ19,MATCH(INDEX(Einstellungen!$B$2:$B$100,Einstellungen!$A$1)&amp;":"&amp;C$5,Daten_ÖffFi!$A$1:$CZ$1,0))*100-100,1),"-   ")</f>
        <v>1.5999999999999996</v>
      </c>
      <c r="J21" s="59">
        <f t="shared" si="1"/>
        <v>4.5561665357423351</v>
      </c>
      <c r="K21" s="58" cm="1">
        <f t="array" ref="K21">IFERROR(ROUND(INDEX(Daten_ÖffFi!$A19:$CZ19,MATCH(INDEX(Einstellungen!$B$2:$B$100,Einstellungen!$A$1+1)&amp;":"&amp;F$5,Daten_ÖffFi!$A$1:$CZ$1,0))/INDEX(Daten_ÖffFi!$A19:$CZ19,MATCH(INDEX(Einstellungen!$B$2:$B$100,Einstellungen!$A$1+1)&amp;":"&amp;D$5,Daten_ÖffFi!$A$1:$CZ$1,0))*100-100,1)-ROUND(INDEX(Daten_ÖffFi!$A19:$CZ19,MATCH(INDEX(Einstellungen!$B$2:$B$100,Einstellungen!$A$1)&amp;":"&amp;F$5,Daten_ÖffFi!$A$1:$CZ$1,0))/INDEX(Daten_ÖffFi!$A19:$CZ19,MATCH(INDEX(Einstellungen!$B$2:$B$100,Einstellungen!$A$1)&amp;":"&amp;D$5,Daten_ÖffFi!$A$1:$CZ$1,0))*100-100,1),"-   ")</f>
        <v>-0.70000000000000018</v>
      </c>
    </row>
    <row r="22" spans="1:11" x14ac:dyDescent="0.25">
      <c r="A22" s="42"/>
      <c r="B22" s="53" t="s">
        <v>140</v>
      </c>
      <c r="C22" s="60" cm="1">
        <f t="array" ref="C22">INDEX(Daten_ÖffFi!$A20:$CZ20,MATCH(INDEX(Einstellungen!$B$2:$B$100,Einstellungen!$A$1+1)&amp;":"&amp;C$5,Daten_ÖffFi!$A$1:$CZ$1,0))</f>
        <v>91.9</v>
      </c>
      <c r="D22" s="61" cm="1">
        <f t="array" ref="D22">INDEX(Daten_ÖffFi!$A20:$CZ20,MATCH(INDEX(Einstellungen!$B$2:$B$100,Einstellungen!$A$1+1)&amp;":"&amp;D$5,Daten_ÖffFi!$A$1:$CZ$1,0))</f>
        <v>89.3</v>
      </c>
      <c r="E22" s="56" cm="1">
        <f t="array" ref="E22">IFERROR(ROUND(INDEX(Daten_ÖffFi!$A20:$CZ20,MATCH(INDEX(Einstellungen!$B$2:$B$100,Einstellungen!$A$1+1)&amp;":"&amp;D$5,Daten_ÖffFi!$A$1:$CZ$1,0)),1)-ROUND(INDEX(Daten_ÖffFi!$A20:$CZ20,MATCH(INDEX(Einstellungen!$B$2:$B$100,Einstellungen!$A$1)&amp;":"&amp;D$5,Daten_ÖffFi!$A$1:$CZ$1,0)),1),"-   ")</f>
        <v>-3.7999999999999972</v>
      </c>
      <c r="F22" s="61" cm="1">
        <f t="array" ref="F22">INDEX(Daten_ÖffFi!$A20:$CZ20,MATCH(INDEX(Einstellungen!$B$2:$B$100,Einstellungen!$A$1+1)&amp;":"&amp;F$5,Daten_ÖffFi!$A$1:$CZ$1,0))</f>
        <v>93.6</v>
      </c>
      <c r="G22" s="56" cm="1">
        <f t="array" ref="G22">IFERROR(ROUND(INDEX(Daten_ÖffFi!$A20:$CZ20,MATCH(INDEX(Einstellungen!$B$2:$B$100,Einstellungen!$A$1+1)&amp;":"&amp;F$5,Daten_ÖffFi!$A$1:$CZ$1,0))-INDEX(Daten_ÖffFi!$A20:$CZ20,MATCH(INDEX(Einstellungen!$B$2:$B$100,Einstellungen!$A$1)&amp;":"&amp;F$5,Daten_ÖffFi!$A$1:$CZ$1,0)),1),"-   ")</f>
        <v>-3.4</v>
      </c>
      <c r="H22" s="57">
        <f t="shared" si="0"/>
        <v>-2.8291621327529981</v>
      </c>
      <c r="I22" s="58" cm="1">
        <f t="array" ref="I22">IFERROR(ROUND(INDEX(Daten_ÖffFi!$A20:$CZ20,MATCH(INDEX(Einstellungen!$B$2:$B$100,Einstellungen!$A$1+1)&amp;":"&amp;D$5,Daten_ÖffFi!$A$1:$CZ$1,0))/INDEX(Daten_ÖffFi!$A20:$CZ20,MATCH(INDEX(Einstellungen!$B$2:$B$100,Einstellungen!$A$1+1)&amp;":"&amp;C$5,Daten_ÖffFi!$A$1:$CZ$1,0))*100-100,1)-ROUND(INDEX(Daten_ÖffFi!$A20:$CZ20,MATCH(INDEX(Einstellungen!$B$2:$B$100,Einstellungen!$A$1)&amp;":"&amp;D$5,Daten_ÖffFi!$A$1:$CZ$1,0))/INDEX(Daten_ÖffFi!$A20:$CZ20,MATCH(INDEX(Einstellungen!$B$2:$B$100,Einstellungen!$A$1)&amp;":"&amp;C$5,Daten_ÖffFi!$A$1:$CZ$1,0))*100-100,1),"-   ")</f>
        <v>-4.5</v>
      </c>
      <c r="J22" s="59">
        <f t="shared" si="1"/>
        <v>4.8152295632698667</v>
      </c>
      <c r="K22" s="58" cm="1">
        <f t="array" ref="K22">IFERROR(ROUND(INDEX(Daten_ÖffFi!$A20:$CZ20,MATCH(INDEX(Einstellungen!$B$2:$B$100,Einstellungen!$A$1+1)&amp;":"&amp;F$5,Daten_ÖffFi!$A$1:$CZ$1,0))/INDEX(Daten_ÖffFi!$A20:$CZ20,MATCH(INDEX(Einstellungen!$B$2:$B$100,Einstellungen!$A$1+1)&amp;":"&amp;D$5,Daten_ÖffFi!$A$1:$CZ$1,0))*100-100,1)-ROUND(INDEX(Daten_ÖffFi!$A20:$CZ20,MATCH(INDEX(Einstellungen!$B$2:$B$100,Einstellungen!$A$1)&amp;":"&amp;F$5,Daten_ÖffFi!$A$1:$CZ$1,0))/INDEX(Daten_ÖffFi!$A20:$CZ20,MATCH(INDEX(Einstellungen!$B$2:$B$100,Einstellungen!$A$1)&amp;":"&amp;D$5,Daten_ÖffFi!$A$1:$CZ$1,0))*100-100,1),"-   ")</f>
        <v>0.59999999999999964</v>
      </c>
    </row>
    <row r="23" spans="1:11" x14ac:dyDescent="0.25">
      <c r="A23" s="42"/>
      <c r="B23" s="53" t="s">
        <v>141</v>
      </c>
      <c r="C23" s="60" cm="1">
        <f t="array" ref="C23">INDEX(Daten_ÖffFi!$A21:$CZ21,MATCH(INDEX(Einstellungen!$B$2:$B$100,Einstellungen!$A$1+1)&amp;":"&amp;C$5,Daten_ÖffFi!$A$1:$CZ$1,0))</f>
        <v>74.400000000000006</v>
      </c>
      <c r="D23" s="61" cm="1">
        <f t="array" ref="D23">INDEX(Daten_ÖffFi!$A21:$CZ21,MATCH(INDEX(Einstellungen!$B$2:$B$100,Einstellungen!$A$1+1)&amp;":"&amp;D$5,Daten_ÖffFi!$A$1:$CZ$1,0))</f>
        <v>71.900000000000006</v>
      </c>
      <c r="E23" s="56" cm="1">
        <f t="array" ref="E23">IFERROR(ROUND(INDEX(Daten_ÖffFi!$A21:$CZ21,MATCH(INDEX(Einstellungen!$B$2:$B$100,Einstellungen!$A$1+1)&amp;":"&amp;D$5,Daten_ÖffFi!$A$1:$CZ$1,0)),1)-ROUND(INDEX(Daten_ÖffFi!$A21:$CZ21,MATCH(INDEX(Einstellungen!$B$2:$B$100,Einstellungen!$A$1)&amp;":"&amp;D$5,Daten_ÖffFi!$A$1:$CZ$1,0)),1),"-   ")</f>
        <v>-14.5</v>
      </c>
      <c r="F23" s="61" cm="1">
        <f t="array" ref="F23">INDEX(Daten_ÖffFi!$A21:$CZ21,MATCH(INDEX(Einstellungen!$B$2:$B$100,Einstellungen!$A$1+1)&amp;":"&amp;F$5,Daten_ÖffFi!$A$1:$CZ$1,0))</f>
        <v>69</v>
      </c>
      <c r="G23" s="56" cm="1">
        <f t="array" ref="G23">IFERROR(ROUND(INDEX(Daten_ÖffFi!$A21:$CZ21,MATCH(INDEX(Einstellungen!$B$2:$B$100,Einstellungen!$A$1+1)&amp;":"&amp;F$5,Daten_ÖffFi!$A$1:$CZ$1,0))-INDEX(Daten_ÖffFi!$A21:$CZ21,MATCH(INDEX(Einstellungen!$B$2:$B$100,Einstellungen!$A$1)&amp;":"&amp;F$5,Daten_ÖffFi!$A$1:$CZ$1,0)),1),"-   ")</f>
        <v>-17.600000000000001</v>
      </c>
      <c r="H23" s="57">
        <f t="shared" si="0"/>
        <v>-3.3602150537634401</v>
      </c>
      <c r="I23" s="58" cm="1">
        <f t="array" ref="I23">IFERROR(ROUND(INDEX(Daten_ÖffFi!$A21:$CZ21,MATCH(INDEX(Einstellungen!$B$2:$B$100,Einstellungen!$A$1+1)&amp;":"&amp;D$5,Daten_ÖffFi!$A$1:$CZ$1,0))/INDEX(Daten_ÖffFi!$A21:$CZ21,MATCH(INDEX(Einstellungen!$B$2:$B$100,Einstellungen!$A$1+1)&amp;":"&amp;C$5,Daten_ÖffFi!$A$1:$CZ$1,0))*100-100,1)-ROUND(INDEX(Daten_ÖffFi!$A21:$CZ21,MATCH(INDEX(Einstellungen!$B$2:$B$100,Einstellungen!$A$1)&amp;":"&amp;D$5,Daten_ÖffFi!$A$1:$CZ$1,0))/INDEX(Daten_ÖffFi!$A21:$CZ21,MATCH(INDEX(Einstellungen!$B$2:$B$100,Einstellungen!$A$1)&amp;":"&amp;C$5,Daten_ÖffFi!$A$1:$CZ$1,0))*100-100,1),"-   ")</f>
        <v>-8</v>
      </c>
      <c r="J23" s="59">
        <f t="shared" si="1"/>
        <v>-4.033379694019473</v>
      </c>
      <c r="K23" s="58" cm="1">
        <f t="array" ref="K23">IFERROR(ROUND(INDEX(Daten_ÖffFi!$A21:$CZ21,MATCH(INDEX(Einstellungen!$B$2:$B$100,Einstellungen!$A$1+1)&amp;":"&amp;F$5,Daten_ÖffFi!$A$1:$CZ$1,0))/INDEX(Daten_ÖffFi!$A21:$CZ21,MATCH(INDEX(Einstellungen!$B$2:$B$100,Einstellungen!$A$1+1)&amp;":"&amp;D$5,Daten_ÖffFi!$A$1:$CZ$1,0))*100-100,1)-ROUND(INDEX(Daten_ÖffFi!$A21:$CZ21,MATCH(INDEX(Einstellungen!$B$2:$B$100,Einstellungen!$A$1)&amp;":"&amp;F$5,Daten_ÖffFi!$A$1:$CZ$1,0))/INDEX(Daten_ÖffFi!$A21:$CZ21,MATCH(INDEX(Einstellungen!$B$2:$B$100,Einstellungen!$A$1)&amp;":"&amp;D$5,Daten_ÖffFi!$A$1:$CZ$1,0))*100-100,1),"-   ")</f>
        <v>-4.2</v>
      </c>
    </row>
    <row r="24" spans="1:11" x14ac:dyDescent="0.25">
      <c r="A24" s="42"/>
      <c r="B24" s="53" t="s">
        <v>151</v>
      </c>
      <c r="C24" s="60" cm="1">
        <f t="array" ref="C24">INDEX(Daten_ÖffFi!$A22:$CZ22,MATCH(INDEX(Einstellungen!$B$2:$B$100,Einstellungen!$A$1+1)&amp;":"&amp;C$5,Daten_ÖffFi!$A$1:$CZ$1,0))</f>
        <v>36.6</v>
      </c>
      <c r="D24" s="61" cm="1">
        <f t="array" ref="D24">INDEX(Daten_ÖffFi!$A22:$CZ22,MATCH(INDEX(Einstellungen!$B$2:$B$100,Einstellungen!$A$1+1)&amp;":"&amp;D$5,Daten_ÖffFi!$A$1:$CZ$1,0))</f>
        <v>46.1</v>
      </c>
      <c r="E24" s="56" cm="1">
        <f t="array" ref="E24">IFERROR(ROUND(INDEX(Daten_ÖffFi!$A22:$CZ22,MATCH(INDEX(Einstellungen!$B$2:$B$100,Einstellungen!$A$1+1)&amp;":"&amp;D$5,Daten_ÖffFi!$A$1:$CZ$1,0)),1)-ROUND(INDEX(Daten_ÖffFi!$A22:$CZ22,MATCH(INDEX(Einstellungen!$B$2:$B$100,Einstellungen!$A$1)&amp;":"&amp;D$5,Daten_ÖffFi!$A$1:$CZ$1,0)),1),"-   ")</f>
        <v>4.7000000000000028</v>
      </c>
      <c r="F24" s="61" cm="1">
        <f t="array" ref="F24">INDEX(Daten_ÖffFi!$A22:$CZ22,MATCH(INDEX(Einstellungen!$B$2:$B$100,Einstellungen!$A$1+1)&amp;":"&amp;F$5,Daten_ÖffFi!$A$1:$CZ$1,0))</f>
        <v>49.3</v>
      </c>
      <c r="G24" s="56" cm="1">
        <f t="array" ref="G24">IFERROR(ROUND(INDEX(Daten_ÖffFi!$A22:$CZ22,MATCH(INDEX(Einstellungen!$B$2:$B$100,Einstellungen!$A$1+1)&amp;":"&amp;F$5,Daten_ÖffFi!$A$1:$CZ$1,0))-INDEX(Daten_ÖffFi!$A22:$CZ22,MATCH(INDEX(Einstellungen!$B$2:$B$100,Einstellungen!$A$1)&amp;":"&amp;F$5,Daten_ÖffFi!$A$1:$CZ$1,0)),1),"-   ")</f>
        <v>4.5</v>
      </c>
      <c r="H24" s="57">
        <f t="shared" si="0"/>
        <v>25.956284153005456</v>
      </c>
      <c r="I24" s="58" cm="1">
        <f t="array" ref="I24">IFERROR(ROUND(INDEX(Daten_ÖffFi!$A22:$CZ22,MATCH(INDEX(Einstellungen!$B$2:$B$100,Einstellungen!$A$1+1)&amp;":"&amp;D$5,Daten_ÖffFi!$A$1:$CZ$1,0))/INDEX(Daten_ÖffFi!$A22:$CZ22,MATCH(INDEX(Einstellungen!$B$2:$B$100,Einstellungen!$A$1+1)&amp;":"&amp;C$5,Daten_ÖffFi!$A$1:$CZ$1,0))*100-100,1)-ROUND(INDEX(Daten_ÖffFi!$A22:$CZ22,MATCH(INDEX(Einstellungen!$B$2:$B$100,Einstellungen!$A$1)&amp;":"&amp;D$5,Daten_ÖffFi!$A$1:$CZ$1,0))/INDEX(Daten_ÖffFi!$A22:$CZ22,MATCH(INDEX(Einstellungen!$B$2:$B$100,Einstellungen!$A$1)&amp;":"&amp;C$5,Daten_ÖffFi!$A$1:$CZ$1,0))*100-100,1),"-   ")</f>
        <v>11.3</v>
      </c>
      <c r="J24" s="59">
        <f t="shared" si="1"/>
        <v>6.941431670281986</v>
      </c>
      <c r="K24" s="58" cm="1">
        <f t="array" ref="K24">IFERROR(ROUND(INDEX(Daten_ÖffFi!$A22:$CZ22,MATCH(INDEX(Einstellungen!$B$2:$B$100,Einstellungen!$A$1+1)&amp;":"&amp;F$5,Daten_ÖffFi!$A$1:$CZ$1,0))/INDEX(Daten_ÖffFi!$A22:$CZ22,MATCH(INDEX(Einstellungen!$B$2:$B$100,Einstellungen!$A$1+1)&amp;":"&amp;D$5,Daten_ÖffFi!$A$1:$CZ$1,0))*100-100,1)-ROUND(INDEX(Daten_ÖffFi!$A22:$CZ22,MATCH(INDEX(Einstellungen!$B$2:$B$100,Einstellungen!$A$1)&amp;":"&amp;F$5,Daten_ÖffFi!$A$1:$CZ$1,0))/INDEX(Daten_ÖffFi!$A22:$CZ22,MATCH(INDEX(Einstellungen!$B$2:$B$100,Einstellungen!$A$1)&amp;":"&amp;D$5,Daten_ÖffFi!$A$1:$CZ$1,0))*100-100,1),"-   ")</f>
        <v>-1.2999999999999989</v>
      </c>
    </row>
    <row r="25" spans="1:11" x14ac:dyDescent="0.25">
      <c r="A25" s="42"/>
      <c r="B25" s="53" t="s">
        <v>152</v>
      </c>
      <c r="C25" s="60" cm="1">
        <f t="array" ref="C25">INDEX(Daten_ÖffFi!$A23:$CZ23,MATCH(INDEX(Einstellungen!$B$2:$B$100,Einstellungen!$A$1+1)&amp;":"&amp;C$5,Daten_ÖffFi!$A$1:$CZ$1,0))</f>
        <v>0.3</v>
      </c>
      <c r="D25" s="61" cm="1">
        <f t="array" ref="D25">INDEX(Daten_ÖffFi!$A23:$CZ23,MATCH(INDEX(Einstellungen!$B$2:$B$100,Einstellungen!$A$1+1)&amp;":"&amp;D$5,Daten_ÖffFi!$A$1:$CZ$1,0))</f>
        <v>0.3</v>
      </c>
      <c r="E25" s="56" cm="1">
        <f t="array" ref="E25">IFERROR(ROUND(INDEX(Daten_ÖffFi!$A23:$CZ23,MATCH(INDEX(Einstellungen!$B$2:$B$100,Einstellungen!$A$1+1)&amp;":"&amp;D$5,Daten_ÖffFi!$A$1:$CZ$1,0)),1)-ROUND(INDEX(Daten_ÖffFi!$A23:$CZ23,MATCH(INDEX(Einstellungen!$B$2:$B$100,Einstellungen!$A$1)&amp;":"&amp;D$5,Daten_ÖffFi!$A$1:$CZ$1,0)),1),"-   ")</f>
        <v>0</v>
      </c>
      <c r="F25" s="61" cm="1">
        <f t="array" ref="F25">INDEX(Daten_ÖffFi!$A23:$CZ23,MATCH(INDEX(Einstellungen!$B$2:$B$100,Einstellungen!$A$1+1)&amp;":"&amp;F$5,Daten_ÖffFi!$A$1:$CZ$1,0))</f>
        <v>0.3</v>
      </c>
      <c r="G25" s="56" cm="1">
        <f t="array" ref="G25">IFERROR(ROUND(INDEX(Daten_ÖffFi!$A23:$CZ23,MATCH(INDEX(Einstellungen!$B$2:$B$100,Einstellungen!$A$1+1)&amp;":"&amp;F$5,Daten_ÖffFi!$A$1:$CZ$1,0))-INDEX(Daten_ÖffFi!$A23:$CZ23,MATCH(INDEX(Einstellungen!$B$2:$B$100,Einstellungen!$A$1)&amp;":"&amp;F$5,Daten_ÖffFi!$A$1:$CZ$1,0)),1),"-   ")</f>
        <v>0</v>
      </c>
      <c r="H25" s="57">
        <f t="shared" si="0"/>
        <v>0</v>
      </c>
      <c r="I25" s="58" cm="1">
        <f t="array" ref="I25">IFERROR(ROUND(INDEX(Daten_ÖffFi!$A23:$CZ23,MATCH(INDEX(Einstellungen!$B$2:$B$100,Einstellungen!$A$1+1)&amp;":"&amp;D$5,Daten_ÖffFi!$A$1:$CZ$1,0))/INDEX(Daten_ÖffFi!$A23:$CZ23,MATCH(INDEX(Einstellungen!$B$2:$B$100,Einstellungen!$A$1+1)&amp;":"&amp;C$5,Daten_ÖffFi!$A$1:$CZ$1,0))*100-100,1)-ROUND(INDEX(Daten_ÖffFi!$A23:$CZ23,MATCH(INDEX(Einstellungen!$B$2:$B$100,Einstellungen!$A$1)&amp;":"&amp;D$5,Daten_ÖffFi!$A$1:$CZ$1,0))/INDEX(Daten_ÖffFi!$A23:$CZ23,MATCH(INDEX(Einstellungen!$B$2:$B$100,Einstellungen!$A$1)&amp;":"&amp;C$5,Daten_ÖffFi!$A$1:$CZ$1,0))*100-100,1),"-   ")</f>
        <v>0</v>
      </c>
      <c r="J25" s="59">
        <f t="shared" si="1"/>
        <v>0</v>
      </c>
      <c r="K25" s="58" cm="1">
        <f t="array" ref="K25">IFERROR(ROUND(INDEX(Daten_ÖffFi!$A23:$CZ23,MATCH(INDEX(Einstellungen!$B$2:$B$100,Einstellungen!$A$1+1)&amp;":"&amp;F$5,Daten_ÖffFi!$A$1:$CZ$1,0))/INDEX(Daten_ÖffFi!$A23:$CZ23,MATCH(INDEX(Einstellungen!$B$2:$B$100,Einstellungen!$A$1+1)&amp;":"&amp;D$5,Daten_ÖffFi!$A$1:$CZ$1,0))*100-100,1)-ROUND(INDEX(Daten_ÖffFi!$A23:$CZ23,MATCH(INDEX(Einstellungen!$B$2:$B$100,Einstellungen!$A$1)&amp;":"&amp;F$5,Daten_ÖffFi!$A$1:$CZ$1,0))/INDEX(Daten_ÖffFi!$A23:$CZ23,MATCH(INDEX(Einstellungen!$B$2:$B$100,Einstellungen!$A$1)&amp;":"&amp;D$5,Daten_ÖffFi!$A$1:$CZ$1,0))*100-100,1),"-   ")</f>
        <v>0</v>
      </c>
    </row>
    <row r="26" spans="1:11" x14ac:dyDescent="0.25">
      <c r="A26" s="42"/>
      <c r="B26" s="53" t="s">
        <v>153</v>
      </c>
      <c r="C26" s="60" cm="1">
        <f t="array" ref="C26">INDEX(Daten_ÖffFi!$A24:$CZ24,MATCH(INDEX(Einstellungen!$B$2:$B$100,Einstellungen!$A$1+1)&amp;":"&amp;C$5,Daten_ÖffFi!$A$1:$CZ$1,0))</f>
        <v>-0.5</v>
      </c>
      <c r="D26" s="61" cm="1">
        <f t="array" ref="D26">INDEX(Daten_ÖffFi!$A24:$CZ24,MATCH(INDEX(Einstellungen!$B$2:$B$100,Einstellungen!$A$1+1)&amp;":"&amp;D$5,Daten_ÖffFi!$A$1:$CZ$1,0))</f>
        <v>-0.5</v>
      </c>
      <c r="E26" s="56" cm="1">
        <f t="array" ref="E26">IFERROR(ROUND(INDEX(Daten_ÖffFi!$A24:$CZ24,MATCH(INDEX(Einstellungen!$B$2:$B$100,Einstellungen!$A$1+1)&amp;":"&amp;D$5,Daten_ÖffFi!$A$1:$CZ$1,0)),1)-ROUND(INDEX(Daten_ÖffFi!$A24:$CZ24,MATCH(INDEX(Einstellungen!$B$2:$B$100,Einstellungen!$A$1)&amp;":"&amp;D$5,Daten_ÖffFi!$A$1:$CZ$1,0)),1),"-   ")</f>
        <v>0.19999999999999996</v>
      </c>
      <c r="F26" s="61" cm="1">
        <f t="array" ref="F26">INDEX(Daten_ÖffFi!$A24:$CZ24,MATCH(INDEX(Einstellungen!$B$2:$B$100,Einstellungen!$A$1+1)&amp;":"&amp;F$5,Daten_ÖffFi!$A$1:$CZ$1,0))</f>
        <v>-0.5</v>
      </c>
      <c r="G26" s="56" cm="1">
        <f t="array" ref="G26">IFERROR(ROUND(INDEX(Daten_ÖffFi!$A24:$CZ24,MATCH(INDEX(Einstellungen!$B$2:$B$100,Einstellungen!$A$1+1)&amp;":"&amp;F$5,Daten_ÖffFi!$A$1:$CZ$1,0))-INDEX(Daten_ÖffFi!$A24:$CZ24,MATCH(INDEX(Einstellungen!$B$2:$B$100,Einstellungen!$A$1)&amp;":"&amp;F$5,Daten_ÖffFi!$A$1:$CZ$1,0)),1),"-   ")</f>
        <v>0.2</v>
      </c>
      <c r="H26" s="57">
        <f t="shared" si="0"/>
        <v>0</v>
      </c>
      <c r="I26" s="58" cm="1">
        <f t="array" ref="I26">IFERROR(ROUND(INDEX(Daten_ÖffFi!$A24:$CZ24,MATCH(INDEX(Einstellungen!$B$2:$B$100,Einstellungen!$A$1+1)&amp;":"&amp;D$5,Daten_ÖffFi!$A$1:$CZ$1,0))/INDEX(Daten_ÖffFi!$A24:$CZ24,MATCH(INDEX(Einstellungen!$B$2:$B$100,Einstellungen!$A$1+1)&amp;":"&amp;C$5,Daten_ÖffFi!$A$1:$CZ$1,0))*100-100,1)-ROUND(INDEX(Daten_ÖffFi!$A24:$CZ24,MATCH(INDEX(Einstellungen!$B$2:$B$100,Einstellungen!$A$1)&amp;":"&amp;D$5,Daten_ÖffFi!$A$1:$CZ$1,0))/INDEX(Daten_ÖffFi!$A24:$CZ24,MATCH(INDEX(Einstellungen!$B$2:$B$100,Einstellungen!$A$1)&amp;":"&amp;C$5,Daten_ÖffFi!$A$1:$CZ$1,0))*100-100,1),"-   ")</f>
        <v>0</v>
      </c>
      <c r="J26" s="59">
        <f t="shared" si="1"/>
        <v>0</v>
      </c>
      <c r="K26" s="58" cm="1">
        <f t="array" ref="K26">IFERROR(ROUND(INDEX(Daten_ÖffFi!$A24:$CZ24,MATCH(INDEX(Einstellungen!$B$2:$B$100,Einstellungen!$A$1+1)&amp;":"&amp;F$5,Daten_ÖffFi!$A$1:$CZ$1,0))/INDEX(Daten_ÖffFi!$A24:$CZ24,MATCH(INDEX(Einstellungen!$B$2:$B$100,Einstellungen!$A$1+1)&amp;":"&amp;D$5,Daten_ÖffFi!$A$1:$CZ$1,0))*100-100,1)-ROUND(INDEX(Daten_ÖffFi!$A24:$CZ24,MATCH(INDEX(Einstellungen!$B$2:$B$100,Einstellungen!$A$1)&amp;":"&amp;F$5,Daten_ÖffFi!$A$1:$CZ$1,0))/INDEX(Daten_ÖffFi!$A24:$CZ24,MATCH(INDEX(Einstellungen!$B$2:$B$100,Einstellungen!$A$1)&amp;":"&amp;D$5,Daten_ÖffFi!$A$1:$CZ$1,0))*100-100,1),"-   ")</f>
        <v>0</v>
      </c>
    </row>
    <row r="27" spans="1:11" x14ac:dyDescent="0.25">
      <c r="A27" s="42"/>
      <c r="B27" s="62" t="s">
        <v>154</v>
      </c>
      <c r="C27" s="63" cm="1">
        <f t="array" ref="C27">INDEX(Daten_ÖffFi!$A25:$CZ25,MATCH(INDEX(Einstellungen!$B$2:$B$100,Einstellungen!$A$1+1)&amp;":"&amp;C$5,Daten_ÖffFi!$A$1:$CZ$1,0))</f>
        <v>-107.5</v>
      </c>
      <c r="D27" s="64" cm="1">
        <f t="array" ref="D27">INDEX(Daten_ÖffFi!$A25:$CZ25,MATCH(INDEX(Einstellungen!$B$2:$B$100,Einstellungen!$A$1+1)&amp;":"&amp;D$5,Daten_ÖffFi!$A$1:$CZ$1,0))</f>
        <v>-92.2</v>
      </c>
      <c r="E27" s="48" cm="1">
        <f t="array" ref="E27">IFERROR(ROUND(INDEX(Daten_ÖffFi!$A25:$CZ25,MATCH(INDEX(Einstellungen!$B$2:$B$100,Einstellungen!$A$1+1)&amp;":"&amp;D$5,Daten_ÖffFi!$A$1:$CZ$1,0)),1)-ROUND(INDEX(Daten_ÖffFi!$A25:$CZ25,MATCH(INDEX(Einstellungen!$B$2:$B$100,Einstellungen!$A$1)&amp;":"&amp;D$5,Daten_ÖffFi!$A$1:$CZ$1,0)),1),"-   ")</f>
        <v>-27.700000000000003</v>
      </c>
      <c r="F27" s="64" cm="1">
        <f t="array" ref="F27">INDEX(Daten_ÖffFi!$A25:$CZ25,MATCH(INDEX(Einstellungen!$B$2:$B$100,Einstellungen!$A$1+1)&amp;":"&amp;F$5,Daten_ÖffFi!$A$1:$CZ$1,0))</f>
        <v>-85.5</v>
      </c>
      <c r="G27" s="48" cm="1">
        <f t="array" ref="G27">IFERROR(ROUND(INDEX(Daten_ÖffFi!$A25:$CZ25,MATCH(INDEX(Einstellungen!$B$2:$B$100,Einstellungen!$A$1+1)&amp;":"&amp;F$5,Daten_ÖffFi!$A$1:$CZ$1,0))-INDEX(Daten_ÖffFi!$A25:$CZ25,MATCH(INDEX(Einstellungen!$B$2:$B$100,Einstellungen!$A$1)&amp;":"&amp;F$5,Daten_ÖffFi!$A$1:$CZ$1,0)),1),"-   ")</f>
        <v>-40.4</v>
      </c>
      <c r="H27" s="68" t="s">
        <v>155</v>
      </c>
      <c r="I27" s="69" t="s">
        <v>155</v>
      </c>
      <c r="J27" s="69" t="s">
        <v>155</v>
      </c>
      <c r="K27" s="69" t="s">
        <v>155</v>
      </c>
    </row>
    <row r="28" spans="1:11" x14ac:dyDescent="0.25">
      <c r="A28" s="42"/>
      <c r="B28" s="62" t="s">
        <v>156</v>
      </c>
      <c r="C28" s="60"/>
      <c r="D28" s="61"/>
      <c r="E28" s="70"/>
      <c r="F28" s="61"/>
      <c r="G28" s="70"/>
      <c r="H28" s="71"/>
      <c r="I28" s="72"/>
      <c r="J28" s="72"/>
      <c r="K28" s="72"/>
    </row>
    <row r="29" spans="1:11" x14ac:dyDescent="0.25">
      <c r="B29" s="53" t="s">
        <v>157</v>
      </c>
      <c r="C29" s="60" cm="1">
        <f t="array" ref="C29">INDEX(Daten_ÖffFi!$A27:$CZ27,MATCH(INDEX(Einstellungen!$B$2:$B$100,Einstellungen!$A$1+1)&amp;":"&amp;C$5,Daten_ÖffFi!$A$1:$CZ$1,0))</f>
        <v>23.2</v>
      </c>
      <c r="D29" s="61" cm="1">
        <f t="array" ref="D29">INDEX(Daten_ÖffFi!$A27:$CZ27,MATCH(INDEX(Einstellungen!$B$2:$B$100,Einstellungen!$A$1+1)&amp;":"&amp;D$5,Daten_ÖffFi!$A$1:$CZ$1,0))</f>
        <v>23.4</v>
      </c>
      <c r="E29" s="73" cm="1">
        <f t="array" ref="E29">IFERROR(ROUND(INDEX(Daten_ÖffFi!$A27:$CZ27,MATCH(INDEX(Einstellungen!$B$2:$B$100,Einstellungen!$A$1+1)&amp;":"&amp;D$5,Daten_ÖffFi!$A$1:$CZ$1,0)),1)-ROUND(INDEX(Daten_ÖffFi!$A27:$CZ27,MATCH(INDEX(Einstellungen!$B$2:$B$100,Einstellungen!$A$1)&amp;":"&amp;D$5,Daten_ÖffFi!$A$1:$CZ$1,0)),1),"-   ")</f>
        <v>-0.10000000000000142</v>
      </c>
      <c r="F29" s="61" cm="1">
        <f t="array" ref="F29">INDEX(Daten_ÖffFi!$A27:$CZ27,MATCH(INDEX(Einstellungen!$B$2:$B$100,Einstellungen!$A$1+1)&amp;":"&amp;F$5,Daten_ÖffFi!$A$1:$CZ$1,0))</f>
        <v>23.5</v>
      </c>
      <c r="G29" s="73" cm="1">
        <f t="array" ref="G29">IFERROR(ROUND(INDEX(Daten_ÖffFi!$A27:$CZ27,MATCH(INDEX(Einstellungen!$B$2:$B$100,Einstellungen!$A$1+1)&amp;":"&amp;F$5,Daten_ÖffFi!$A$1:$CZ$1,0))-INDEX(Daten_ÖffFi!$A27:$CZ27,MATCH(INDEX(Einstellungen!$B$2:$B$100,Einstellungen!$A$1)&amp;":"&amp;F$5,Daten_ÖffFi!$A$1:$CZ$1,0)),1),"-   ")</f>
        <v>-0.3</v>
      </c>
      <c r="H29" s="74" t="s">
        <v>155</v>
      </c>
      <c r="I29" s="75" t="s">
        <v>155</v>
      </c>
      <c r="J29" s="75" t="s">
        <v>155</v>
      </c>
      <c r="K29" s="75" t="s">
        <v>155</v>
      </c>
    </row>
    <row r="30" spans="1:11" x14ac:dyDescent="0.25">
      <c r="A30" s="42"/>
      <c r="B30" s="53" t="s">
        <v>158</v>
      </c>
      <c r="C30" s="60" cm="1">
        <f t="array" ref="C30">INDEX(Daten_ÖffFi!$A28:$CZ28,MATCH(INDEX(Einstellungen!$B$2:$B$100,Einstellungen!$A$1+1)&amp;":"&amp;C$5,Daten_ÖffFi!$A$1:$CZ$1,0))</f>
        <v>39.1</v>
      </c>
      <c r="D30" s="61" cm="1">
        <f t="array" ref="D30">INDEX(Daten_ÖffFi!$A28:$CZ28,MATCH(INDEX(Einstellungen!$B$2:$B$100,Einstellungen!$A$1+1)&amp;":"&amp;D$5,Daten_ÖffFi!$A$1:$CZ$1,0))</f>
        <v>39.799999999999997</v>
      </c>
      <c r="E30" s="73" cm="1">
        <f t="array" ref="E30">IFERROR(ROUND(INDEX(Daten_ÖffFi!$A28:$CZ28,MATCH(INDEX(Einstellungen!$B$2:$B$100,Einstellungen!$A$1+1)&amp;":"&amp;D$5,Daten_ÖffFi!$A$1:$CZ$1,0)),1)-ROUND(INDEX(Daten_ÖffFi!$A28:$CZ28,MATCH(INDEX(Einstellungen!$B$2:$B$100,Einstellungen!$A$1)&amp;":"&amp;D$5,Daten_ÖffFi!$A$1:$CZ$1,0)),1),"-   ")</f>
        <v>-0.30000000000000426</v>
      </c>
      <c r="F30" s="61" cm="1">
        <f t="array" ref="F30">INDEX(Daten_ÖffFi!$A28:$CZ28,MATCH(INDEX(Einstellungen!$B$2:$B$100,Einstellungen!$A$1+1)&amp;":"&amp;F$5,Daten_ÖffFi!$A$1:$CZ$1,0))</f>
        <v>40.5</v>
      </c>
      <c r="G30" s="73" cm="1">
        <f t="array" ref="G30">IFERROR(ROUND(INDEX(Daten_ÖffFi!$A28:$CZ28,MATCH(INDEX(Einstellungen!$B$2:$B$100,Einstellungen!$A$1+1)&amp;":"&amp;F$5,Daten_ÖffFi!$A$1:$CZ$1,0))-INDEX(Daten_ÖffFi!$A28:$CZ28,MATCH(INDEX(Einstellungen!$B$2:$B$100,Einstellungen!$A$1)&amp;":"&amp;F$5,Daten_ÖffFi!$A$1:$CZ$1,0)),1),"-   ")</f>
        <v>-0.4</v>
      </c>
      <c r="H30" s="74" t="s">
        <v>155</v>
      </c>
      <c r="I30" s="75" t="s">
        <v>155</v>
      </c>
      <c r="J30" s="75" t="s">
        <v>155</v>
      </c>
      <c r="K30" s="75" t="s">
        <v>155</v>
      </c>
    </row>
    <row r="31" spans="1:11" x14ac:dyDescent="0.25">
      <c r="A31" s="42"/>
      <c r="B31" s="53" t="s">
        <v>154</v>
      </c>
      <c r="C31" s="60" cm="1">
        <f t="array" ref="C31">INDEX(Daten_ÖffFi!$A29:$CZ29,MATCH(INDEX(Einstellungen!$B$2:$B$100,Einstellungen!$A$1+1)&amp;":"&amp;C$5,Daten_ÖffFi!$A$1:$CZ$1,0))</f>
        <v>-2.6</v>
      </c>
      <c r="D31" s="61" cm="1">
        <f t="array" ref="D31">INDEX(Daten_ÖffFi!$A29:$CZ29,MATCH(INDEX(Einstellungen!$B$2:$B$100,Einstellungen!$A$1+1)&amp;":"&amp;D$5,Daten_ÖffFi!$A$1:$CZ$1,0))</f>
        <v>-2.1</v>
      </c>
      <c r="E31" s="73" cm="1">
        <f t="array" ref="E31">IFERROR(ROUND(INDEX(Daten_ÖffFi!$A29:$CZ29,MATCH(INDEX(Einstellungen!$B$2:$B$100,Einstellungen!$A$1+1)&amp;":"&amp;D$5,Daten_ÖffFi!$A$1:$CZ$1,0)),1)-ROUND(INDEX(Daten_ÖffFi!$A29:$CZ29,MATCH(INDEX(Einstellungen!$B$2:$B$100,Einstellungen!$A$1)&amp;":"&amp;D$5,Daten_ÖffFi!$A$1:$CZ$1,0)),1),"-   ")</f>
        <v>-0.60000000000000009</v>
      </c>
      <c r="F31" s="61" cm="1">
        <f t="array" ref="F31">INDEX(Daten_ÖffFi!$A29:$CZ29,MATCH(INDEX(Einstellungen!$B$2:$B$100,Einstellungen!$A$1+1)&amp;":"&amp;F$5,Daten_ÖffFi!$A$1:$CZ$1,0))</f>
        <v>-1.9</v>
      </c>
      <c r="G31" s="73" cm="1">
        <f t="array" ref="G31">IFERROR(ROUND(INDEX(Daten_ÖffFi!$A29:$CZ29,MATCH(INDEX(Einstellungen!$B$2:$B$100,Einstellungen!$A$1+1)&amp;":"&amp;F$5,Daten_ÖffFi!$A$1:$CZ$1,0))-INDEX(Daten_ÖffFi!$A29:$CZ29,MATCH(INDEX(Einstellungen!$B$2:$B$100,Einstellungen!$A$1)&amp;":"&amp;F$5,Daten_ÖffFi!$A$1:$CZ$1,0)),1),"-   ")</f>
        <v>-0.9</v>
      </c>
      <c r="H31" s="74" t="s">
        <v>155</v>
      </c>
      <c r="I31" s="75" t="s">
        <v>155</v>
      </c>
      <c r="J31" s="75" t="s">
        <v>155</v>
      </c>
      <c r="K31" s="75" t="s">
        <v>155</v>
      </c>
    </row>
    <row r="32" spans="1:11" x14ac:dyDescent="0.25">
      <c r="A32" s="42"/>
      <c r="B32" s="53" t="s">
        <v>159</v>
      </c>
      <c r="C32" s="60" cm="1">
        <f t="array" ref="C32">INDEX(Daten_ÖffFi!$A30:$CZ30,MATCH(INDEX(Einstellungen!$B$2:$B$100,Einstellungen!$A$1+1)&amp;":"&amp;C$5,Daten_ÖffFi!$A$1:$CZ$1,0))</f>
        <v>-2.1</v>
      </c>
      <c r="D32" s="61" cm="1">
        <f t="array" ref="D32">INDEX(Daten_ÖffFi!$A30:$CZ30,MATCH(INDEX(Einstellungen!$B$2:$B$100,Einstellungen!$A$1+1)&amp;":"&amp;D$5,Daten_ÖffFi!$A$1:$CZ$1,0))</f>
        <v>-1.4</v>
      </c>
      <c r="E32" s="73" cm="1">
        <f t="array" ref="E32">IFERROR(ROUND(INDEX(Daten_ÖffFi!$A30:$CZ30,MATCH(INDEX(Einstellungen!$B$2:$B$100,Einstellungen!$A$1+1)&amp;":"&amp;D$5,Daten_ÖffFi!$A$1:$CZ$1,0)),1)-ROUND(INDEX(Daten_ÖffFi!$A30:$CZ30,MATCH(INDEX(Einstellungen!$B$2:$B$100,Einstellungen!$A$1)&amp;":"&amp;D$5,Daten_ÖffFi!$A$1:$CZ$1,0)),1),"-   ")</f>
        <v>-0.59999999999999987</v>
      </c>
      <c r="F32" s="61" cm="1">
        <f t="array" ref="F32">INDEX(Daten_ÖffFi!$A30:$CZ30,MATCH(INDEX(Einstellungen!$B$2:$B$100,Einstellungen!$A$1+1)&amp;":"&amp;F$5,Daten_ÖffFi!$A$1:$CZ$1,0))</f>
        <v>-1.2</v>
      </c>
      <c r="G32" s="73" cm="1">
        <f t="array" ref="G32">IFERROR(ROUND(INDEX(Daten_ÖffFi!$A30:$CZ30,MATCH(INDEX(Einstellungen!$B$2:$B$100,Einstellungen!$A$1+1)&amp;":"&amp;F$5,Daten_ÖffFi!$A$1:$CZ$1,0))-INDEX(Daten_ÖffFi!$A30:$CZ30,MATCH(INDEX(Einstellungen!$B$2:$B$100,Einstellungen!$A$1)&amp;":"&amp;F$5,Daten_ÖffFi!$A$1:$CZ$1,0)),1),"-   ")</f>
        <v>-0.6</v>
      </c>
      <c r="H32" s="74" t="s">
        <v>155</v>
      </c>
      <c r="I32" s="75" t="s">
        <v>155</v>
      </c>
      <c r="J32" s="75" t="s">
        <v>155</v>
      </c>
      <c r="K32" s="75" t="s">
        <v>155</v>
      </c>
    </row>
    <row r="33" spans="1:11" x14ac:dyDescent="0.25">
      <c r="A33" s="42"/>
      <c r="B33" s="76" t="s">
        <v>160</v>
      </c>
      <c r="C33" s="60" cm="1">
        <f t="array" ref="C33">INDEX(Daten_ÖffFi!$A31:$CZ31,MATCH(INDEX(Einstellungen!$B$2:$B$100,Einstellungen!$A$1+1)&amp;":"&amp;C$5,Daten_ÖffFi!$A$1:$CZ$1,0))</f>
        <v>-1.2</v>
      </c>
      <c r="D33" s="61" cm="1">
        <f t="array" ref="D33">INDEX(Daten_ÖffFi!$A31:$CZ31,MATCH(INDEX(Einstellungen!$B$2:$B$100,Einstellungen!$A$1+1)&amp;":"&amp;D$5,Daten_ÖffFi!$A$1:$CZ$1,0))</f>
        <v>-0.3</v>
      </c>
      <c r="E33" s="73" cm="1">
        <f t="array" ref="E33">IFERROR(ROUND(INDEX(Daten_ÖffFi!$A31:$CZ31,MATCH(INDEX(Einstellungen!$B$2:$B$100,Einstellungen!$A$1+1)&amp;":"&amp;D$5,Daten_ÖffFi!$A$1:$CZ$1,0)),1)-ROUND(INDEX(Daten_ÖffFi!$A31:$CZ31,MATCH(INDEX(Einstellungen!$B$2:$B$100,Einstellungen!$A$1)&amp;":"&amp;D$5,Daten_ÖffFi!$A$1:$CZ$1,0)),1),"-   ")</f>
        <v>-0.5</v>
      </c>
      <c r="F33" s="61" cm="1">
        <f t="array" ref="F33">INDEX(Daten_ÖffFi!$A31:$CZ31,MATCH(INDEX(Einstellungen!$B$2:$B$100,Einstellungen!$A$1+1)&amp;":"&amp;F$5,Daten_ÖffFi!$A$1:$CZ$1,0))</f>
        <v>-0.1</v>
      </c>
      <c r="G33" s="73" cm="1">
        <f t="array" ref="G33">IFERROR(ROUND(INDEX(Daten_ÖffFi!$A31:$CZ31,MATCH(INDEX(Einstellungen!$B$2:$B$100,Einstellungen!$A$1+1)&amp;":"&amp;F$5,Daten_ÖffFi!$A$1:$CZ$1,0))-INDEX(Daten_ÖffFi!$A31:$CZ31,MATCH(INDEX(Einstellungen!$B$2:$B$100,Einstellungen!$A$1)&amp;":"&amp;F$5,Daten_ÖffFi!$A$1:$CZ$1,0)),1),"-   ")</f>
        <v>-0.6</v>
      </c>
      <c r="H33" s="74" t="s">
        <v>155</v>
      </c>
      <c r="I33" s="75" t="s">
        <v>155</v>
      </c>
      <c r="J33" s="75" t="s">
        <v>155</v>
      </c>
      <c r="K33" s="75" t="s">
        <v>155</v>
      </c>
    </row>
    <row r="34" spans="1:11" x14ac:dyDescent="0.25">
      <c r="A34" s="42"/>
      <c r="B34" s="77" t="s">
        <v>161</v>
      </c>
      <c r="C34" s="78" cm="1">
        <f t="array" ref="C34">INDEX(Daten_ÖffFi!$A32:$CZ32,MATCH(INDEX(Einstellungen!$B$2:$B$100,Einstellungen!$A$1+1)&amp;":"&amp;C$5,Daten_ÖffFi!$A$1:$CZ$1,0))</f>
        <v>62.7</v>
      </c>
      <c r="D34" s="79" cm="1">
        <f t="array" ref="D34">INDEX(Daten_ÖffFi!$A32:$CZ32,MATCH(INDEX(Einstellungen!$B$2:$B$100,Einstellungen!$A$1+1)&amp;":"&amp;D$5,Daten_ÖffFi!$A$1:$CZ$1,0))</f>
        <v>63.1</v>
      </c>
      <c r="E34" s="80" cm="1">
        <f t="array" ref="E34">IFERROR(ROUND(INDEX(Daten_ÖffFi!$A32:$CZ32,MATCH(INDEX(Einstellungen!$B$2:$B$100,Einstellungen!$A$1+1)&amp;":"&amp;D$5,Daten_ÖffFi!$A$1:$CZ$1,0)),1)-ROUND(INDEX(Daten_ÖffFi!$A32:$CZ32,MATCH(INDEX(Einstellungen!$B$2:$B$100,Einstellungen!$A$1)&amp;":"&amp;D$5,Daten_ÖffFi!$A$1:$CZ$1,0)),1),"-   ")</f>
        <v>-0.29999999999999716</v>
      </c>
      <c r="F34" s="79" cm="1">
        <f t="array" ref="F34">INDEX(Daten_ÖffFi!$A32:$CZ32,MATCH(INDEX(Einstellungen!$B$2:$B$100,Einstellungen!$A$1+1)&amp;":"&amp;F$5,Daten_ÖffFi!$A$1:$CZ$1,0))</f>
        <v>63.7</v>
      </c>
      <c r="G34" s="80" cm="1">
        <f t="array" ref="G34">IFERROR(ROUND(INDEX(Daten_ÖffFi!$A32:$CZ32,MATCH(INDEX(Einstellungen!$B$2:$B$100,Einstellungen!$A$1+1)&amp;":"&amp;F$5,Daten_ÖffFi!$A$1:$CZ$1,0))-INDEX(Daten_ÖffFi!$A32:$CZ32,MATCH(INDEX(Einstellungen!$B$2:$B$100,Einstellungen!$A$1)&amp;":"&amp;F$5,Daten_ÖffFi!$A$1:$CZ$1,0)),1),"-   ")</f>
        <v>0.7</v>
      </c>
      <c r="H34" s="81" t="s">
        <v>155</v>
      </c>
      <c r="I34" s="82" t="s">
        <v>155</v>
      </c>
      <c r="J34" s="82" t="s">
        <v>155</v>
      </c>
      <c r="K34" s="82" t="s">
        <v>155</v>
      </c>
    </row>
    <row r="35" spans="1:11" ht="9" customHeight="1" x14ac:dyDescent="0.25">
      <c r="A35" s="42"/>
      <c r="B35" s="40"/>
      <c r="C35" s="40"/>
      <c r="D35" s="40"/>
      <c r="E35" s="40"/>
      <c r="F35" s="40"/>
      <c r="G35" s="40"/>
      <c r="H35" s="40"/>
      <c r="I35" s="40"/>
    </row>
    <row r="36" spans="1:11" ht="12" customHeight="1" x14ac:dyDescent="0.25">
      <c r="A36" s="42"/>
      <c r="B36" s="245" t="s">
        <v>171</v>
      </c>
      <c r="C36" s="245"/>
      <c r="D36" s="245"/>
      <c r="E36" s="245"/>
      <c r="F36" s="245"/>
      <c r="G36" s="245"/>
      <c r="H36" s="245"/>
      <c r="I36" s="245"/>
      <c r="J36" s="245"/>
      <c r="K36" s="245"/>
    </row>
    <row r="37" spans="1:11" ht="12" customHeight="1" x14ac:dyDescent="0.25">
      <c r="A37" s="42"/>
      <c r="B37" s="245" t="s">
        <v>178</v>
      </c>
      <c r="C37" s="245"/>
      <c r="D37" s="245"/>
      <c r="E37" s="245"/>
      <c r="F37" s="245"/>
      <c r="G37" s="245"/>
      <c r="H37" s="245"/>
      <c r="I37" s="245"/>
      <c r="J37" s="245"/>
      <c r="K37" s="245"/>
    </row>
    <row r="38" spans="1:11" ht="12" customHeight="1" x14ac:dyDescent="0.25">
      <c r="A38" s="42"/>
      <c r="B38" s="245" t="s">
        <v>172</v>
      </c>
      <c r="C38" s="245"/>
      <c r="D38" s="245"/>
      <c r="E38" s="245"/>
      <c r="F38" s="245"/>
      <c r="G38" s="245"/>
      <c r="H38" s="245"/>
      <c r="I38" s="245"/>
      <c r="J38" s="245"/>
      <c r="K38" s="245"/>
    </row>
    <row r="39" spans="1:11" ht="12" customHeight="1" x14ac:dyDescent="0.25">
      <c r="A39" s="42"/>
      <c r="B39" s="245" t="s">
        <v>173</v>
      </c>
      <c r="C39" s="245"/>
      <c r="D39" s="245"/>
      <c r="E39" s="245"/>
      <c r="F39" s="245"/>
      <c r="G39" s="245"/>
      <c r="H39" s="245"/>
      <c r="I39" s="245"/>
      <c r="J39" s="245"/>
      <c r="K39" s="245"/>
    </row>
    <row r="40" spans="1:11" ht="12" customHeight="1" x14ac:dyDescent="0.25">
      <c r="A40" s="42"/>
      <c r="B40" s="245" t="s">
        <v>174</v>
      </c>
      <c r="C40" s="245"/>
      <c r="D40" s="245"/>
      <c r="E40" s="245"/>
      <c r="F40" s="245"/>
      <c r="G40" s="245"/>
      <c r="H40" s="245"/>
      <c r="I40" s="245"/>
      <c r="J40" s="245"/>
      <c r="K40" s="245"/>
    </row>
    <row r="41" spans="1:11" ht="25.5" customHeight="1" x14ac:dyDescent="0.25">
      <c r="A41" s="42"/>
      <c r="B41" s="244" t="str" cm="1">
        <f t="array" ref="B41">INDEX(Einstellungen!$K$3:$K$100,Einstellungen!$A$1)</f>
        <v xml:space="preserve">6 – Basierend auf der Schätzung für das Produktionspotenzial. Berechnet mit einer Budgetsemielastizität von 0,504. Die Budgetsemielastizität misst, um wie viele Prozentpunkte sich das Verhältnis zwischen Finanzierungssaldo und BIP verändert bei einer 1-prozentigen Erhöhung des BIP.  </v>
      </c>
      <c r="C41" s="244"/>
      <c r="D41" s="244"/>
      <c r="E41" s="244"/>
      <c r="F41" s="244"/>
      <c r="G41" s="244"/>
      <c r="H41" s="244"/>
      <c r="I41" s="244"/>
      <c r="J41" s="244"/>
      <c r="K41" s="244"/>
    </row>
    <row r="42" spans="1:11" ht="12" customHeight="1" x14ac:dyDescent="0.25">
      <c r="A42" s="42"/>
      <c r="B42" s="245" t="str" cm="1">
        <f t="array" ref="B42">INDEX(Einstellungen!$L$3:$L$100,Einstellungen!$A$1)</f>
        <v>7 – Bruttoschulden des Staates in der Abgrenzung gemäß dem Vertrag von Maastricht.</v>
      </c>
      <c r="C42" s="245"/>
      <c r="D42" s="245"/>
      <c r="E42" s="245"/>
      <c r="F42" s="245"/>
      <c r="G42" s="245"/>
      <c r="H42" s="245"/>
      <c r="I42" s="245"/>
      <c r="J42" s="245"/>
      <c r="K42" s="245"/>
    </row>
    <row r="43" spans="1:11" x14ac:dyDescent="0.25">
      <c r="A43" s="42"/>
      <c r="B43" s="83" t="s">
        <v>162</v>
      </c>
      <c r="C43" s="83"/>
      <c r="D43" s="83"/>
      <c r="E43" s="83"/>
      <c r="F43" s="83"/>
      <c r="G43" s="83"/>
      <c r="H43" s="83"/>
      <c r="I43" s="83"/>
      <c r="J43" s="83"/>
      <c r="K43" s="83"/>
    </row>
    <row r="44" spans="1:11" x14ac:dyDescent="0.25">
      <c r="A44" s="42"/>
      <c r="B44" s="30" t="s">
        <v>43</v>
      </c>
      <c r="C44" s="30"/>
      <c r="D44" s="30"/>
      <c r="E44" s="30"/>
      <c r="F44" s="30"/>
      <c r="G44" s="30"/>
      <c r="H44" s="30"/>
      <c r="I44" s="30"/>
      <c r="J44" s="30"/>
      <c r="K44" s="30"/>
    </row>
    <row r="45" spans="1:11" x14ac:dyDescent="0.25">
      <c r="A45" s="42"/>
    </row>
  </sheetData>
  <sheetProtection algorithmName="SHA-512" hashValue="DekXHpMi0lLFFwO6rexV9ZHw+9H7v/+AFeTZgM6fT0Df2i0if9lFk30qCJCBaGFLOTgScqMpQXJ9z/tR92ZILw==" saltValue="NB0EiZN05hg/OfR2cltNYw==" spinCount="100000" sheet="1" objects="1" scenarios="1"/>
  <mergeCells count="15">
    <mergeCell ref="B41:K41"/>
    <mergeCell ref="B42:K42"/>
    <mergeCell ref="B36:K36"/>
    <mergeCell ref="B37:K37"/>
    <mergeCell ref="B38:K38"/>
    <mergeCell ref="B39:K39"/>
    <mergeCell ref="B40:K40"/>
    <mergeCell ref="J5:K5"/>
    <mergeCell ref="B4:B6"/>
    <mergeCell ref="C4:G4"/>
    <mergeCell ref="H4:K4"/>
    <mergeCell ref="C5:C6"/>
    <mergeCell ref="D5:E5"/>
    <mergeCell ref="F5:G5"/>
    <mergeCell ref="H5:I5"/>
  </mergeCells>
  <conditionalFormatting sqref="D35:F35">
    <cfRule type="cellIs" dxfId="1" priority="2" operator="equal">
      <formula>0</formula>
    </cfRule>
  </conditionalFormatting>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Group Box 1">
              <controlPr defaultSize="0" autoFill="0" autoPict="0">
                <anchor moveWithCells="1">
                  <from>
                    <xdr:col>1</xdr:col>
                    <xdr:colOff>19050</xdr:colOff>
                    <xdr:row>0</xdr:row>
                    <xdr:rowOff>19050</xdr:rowOff>
                  </from>
                  <to>
                    <xdr:col>2</xdr:col>
                    <xdr:colOff>723900</xdr:colOff>
                    <xdr:row>0</xdr:row>
                    <xdr:rowOff>342900</xdr:rowOff>
                  </to>
                </anchor>
              </controlPr>
            </control>
          </mc:Choice>
        </mc:AlternateContent>
        <mc:AlternateContent xmlns:mc="http://schemas.openxmlformats.org/markup-compatibility/2006">
          <mc:Choice Requires="x14">
            <control shapeId="7170" r:id="rId4" name="Label 2">
              <controlPr defaultSize="0" autoFill="0" autoLine="0" autoPict="0">
                <anchor moveWithCells="1" sizeWithCells="1">
                  <from>
                    <xdr:col>1</xdr:col>
                    <xdr:colOff>76200</xdr:colOff>
                    <xdr:row>0</xdr:row>
                    <xdr:rowOff>95250</xdr:rowOff>
                  </from>
                  <to>
                    <xdr:col>1</xdr:col>
                    <xdr:colOff>733425</xdr:colOff>
                    <xdr:row>0</xdr:row>
                    <xdr:rowOff>266700</xdr:rowOff>
                  </to>
                </anchor>
              </controlPr>
            </control>
          </mc:Choice>
        </mc:AlternateContent>
        <mc:AlternateContent xmlns:mc="http://schemas.openxmlformats.org/markup-compatibility/2006">
          <mc:Choice Requires="x14">
            <control shapeId="7171" r:id="rId5" name="Drop Down 3">
              <controlPr defaultSize="0" autoLine="0" autoPict="0">
                <anchor moveWithCells="1">
                  <from>
                    <xdr:col>1</xdr:col>
                    <xdr:colOff>762000</xdr:colOff>
                    <xdr:row>0</xdr:row>
                    <xdr:rowOff>76200</xdr:rowOff>
                  </from>
                  <to>
                    <xdr:col>2</xdr:col>
                    <xdr:colOff>619125</xdr:colOff>
                    <xdr:row>0</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D030F69-8754-493E-90D6-666B9EB73755}">
            <xm:f>LEFT(INDEX(Einstellungen!$B$3:$B$100,Einstellungen!$A$1),2)="KU"</xm:f>
            <x14:dxf>
              <fill>
                <patternFill>
                  <bgColor rgb="FFE6E6E6"/>
                </patternFill>
              </fill>
            </x14:dxf>
          </x14:cfRule>
          <xm:sqref>C34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FA83-2583-4810-BA2B-0DE3C89AB276}">
  <sheetPr codeName="Tabelle11">
    <tabColor rgb="FFFFFF00"/>
  </sheetPr>
  <dimension ref="A1:M26"/>
  <sheetViews>
    <sheetView workbookViewId="0">
      <selection activeCell="N8" sqref="N8"/>
    </sheetView>
  </sheetViews>
  <sheetFormatPr baseColWidth="10" defaultRowHeight="15" x14ac:dyDescent="0.25"/>
  <cols>
    <col min="1" max="1" width="7" customWidth="1"/>
    <col min="4" max="4" width="21.85546875" bestFit="1" customWidth="1"/>
    <col min="6" max="6" width="17.7109375" bestFit="1" customWidth="1"/>
  </cols>
  <sheetData>
    <row r="1" spans="1:13" x14ac:dyDescent="0.25">
      <c r="A1" s="2">
        <v>5</v>
      </c>
      <c r="B1" t="s">
        <v>45</v>
      </c>
      <c r="C1" t="s">
        <v>59</v>
      </c>
      <c r="D1" t="s">
        <v>46</v>
      </c>
      <c r="E1" t="s">
        <v>60</v>
      </c>
      <c r="F1" s="174" t="s">
        <v>288</v>
      </c>
      <c r="G1" t="s">
        <v>285</v>
      </c>
      <c r="H1" t="s">
        <v>286</v>
      </c>
      <c r="I1" t="s">
        <v>287</v>
      </c>
      <c r="J1" t="s">
        <v>284</v>
      </c>
      <c r="K1" t="s">
        <v>289</v>
      </c>
      <c r="L1" t="s">
        <v>290</v>
      </c>
      <c r="M1" t="s">
        <v>291</v>
      </c>
    </row>
    <row r="2" spans="1:13" x14ac:dyDescent="0.25">
      <c r="A2">
        <v>1</v>
      </c>
      <c r="B2" t="s">
        <v>16</v>
      </c>
      <c r="C2" s="31" t="s">
        <v>61</v>
      </c>
      <c r="D2" t="s">
        <v>23</v>
      </c>
      <c r="E2">
        <v>2021</v>
      </c>
      <c r="F2" s="175">
        <f>IF(E2&lt;&gt;"",E2-1,"")</f>
        <v>2020</v>
      </c>
      <c r="G2">
        <v>2020</v>
      </c>
      <c r="H2">
        <v>88</v>
      </c>
      <c r="I2">
        <v>84</v>
      </c>
      <c r="J2">
        <v>2022</v>
      </c>
      <c r="L2" t="s">
        <v>281</v>
      </c>
    </row>
    <row r="3" spans="1:13" x14ac:dyDescent="0.25">
      <c r="A3">
        <v>2</v>
      </c>
      <c r="B3" t="s">
        <v>19</v>
      </c>
      <c r="C3" t="s">
        <v>57</v>
      </c>
      <c r="D3" t="s">
        <v>25</v>
      </c>
      <c r="E3">
        <v>2021</v>
      </c>
      <c r="F3" s="175">
        <f>IF(E3&lt;&gt;"",E3-1,"")</f>
        <v>2020</v>
      </c>
      <c r="G3">
        <v>2021</v>
      </c>
      <c r="H3">
        <v>87</v>
      </c>
      <c r="I3">
        <v>84</v>
      </c>
      <c r="J3">
        <v>2022</v>
      </c>
      <c r="K3" t="s">
        <v>254</v>
      </c>
      <c r="L3" t="s">
        <v>282</v>
      </c>
      <c r="M3" t="s">
        <v>313</v>
      </c>
    </row>
    <row r="4" spans="1:13" x14ac:dyDescent="0.25">
      <c r="A4">
        <v>3</v>
      </c>
      <c r="B4" t="s">
        <v>17</v>
      </c>
      <c r="C4" s="31" t="s">
        <v>62</v>
      </c>
      <c r="D4" t="s">
        <v>24</v>
      </c>
      <c r="E4">
        <f>E2+1</f>
        <v>2022</v>
      </c>
      <c r="F4" s="175">
        <f>F2+1</f>
        <v>2021</v>
      </c>
      <c r="G4">
        <v>2021</v>
      </c>
      <c r="H4">
        <v>87</v>
      </c>
      <c r="I4">
        <v>84</v>
      </c>
      <c r="J4">
        <v>2022</v>
      </c>
      <c r="K4" t="s">
        <v>175</v>
      </c>
      <c r="L4" t="s">
        <v>283</v>
      </c>
    </row>
    <row r="5" spans="1:13" x14ac:dyDescent="0.25">
      <c r="A5">
        <v>4</v>
      </c>
      <c r="B5" t="s">
        <v>20</v>
      </c>
      <c r="C5" t="s">
        <v>58</v>
      </c>
      <c r="D5" t="s">
        <v>26</v>
      </c>
      <c r="E5">
        <f t="shared" ref="E5:E7" si="0">E3+1</f>
        <v>2022</v>
      </c>
      <c r="F5" s="175">
        <f t="shared" ref="F5" si="1">F3+1</f>
        <v>2021</v>
      </c>
      <c r="G5">
        <v>2022</v>
      </c>
      <c r="H5">
        <v>88</v>
      </c>
      <c r="I5">
        <v>84</v>
      </c>
      <c r="J5">
        <v>2023</v>
      </c>
      <c r="K5" t="s">
        <v>253</v>
      </c>
      <c r="L5" t="s">
        <v>282</v>
      </c>
    </row>
    <row r="6" spans="1:13" x14ac:dyDescent="0.25">
      <c r="A6">
        <v>5</v>
      </c>
      <c r="B6" t="s">
        <v>255</v>
      </c>
      <c r="C6" s="172" t="s">
        <v>256</v>
      </c>
      <c r="D6" t="s">
        <v>293</v>
      </c>
      <c r="E6">
        <f t="shared" si="0"/>
        <v>2023</v>
      </c>
      <c r="F6" s="175">
        <f t="shared" ref="F6" si="2">F4+1</f>
        <v>2022</v>
      </c>
      <c r="G6">
        <v>2023</v>
      </c>
      <c r="H6">
        <v>90</v>
      </c>
      <c r="I6">
        <v>85</v>
      </c>
      <c r="J6">
        <v>2023</v>
      </c>
      <c r="K6" t="s">
        <v>253</v>
      </c>
      <c r="L6" t="s">
        <v>282</v>
      </c>
      <c r="M6" t="s">
        <v>292</v>
      </c>
    </row>
    <row r="7" spans="1:13" x14ac:dyDescent="0.25">
      <c r="A7">
        <v>6</v>
      </c>
      <c r="B7" t="s">
        <v>302</v>
      </c>
      <c r="C7" t="s">
        <v>310</v>
      </c>
      <c r="D7" t="s">
        <v>311</v>
      </c>
      <c r="E7">
        <f t="shared" si="0"/>
        <v>2023</v>
      </c>
      <c r="F7" s="175">
        <f t="shared" ref="F7" si="3">F5+1</f>
        <v>2022</v>
      </c>
      <c r="G7">
        <f>G5+1</f>
        <v>2023</v>
      </c>
      <c r="H7">
        <v>90</v>
      </c>
      <c r="I7">
        <v>85</v>
      </c>
      <c r="J7">
        <f>J5+1</f>
        <v>2024</v>
      </c>
      <c r="K7" t="s">
        <v>253</v>
      </c>
      <c r="L7" t="s">
        <v>282</v>
      </c>
      <c r="M7" t="s">
        <v>312</v>
      </c>
    </row>
    <row r="8" spans="1:13" x14ac:dyDescent="0.25">
      <c r="F8" s="175"/>
    </row>
    <row r="9" spans="1:13" x14ac:dyDescent="0.25">
      <c r="F9" s="175"/>
    </row>
    <row r="10" spans="1:13" x14ac:dyDescent="0.25">
      <c r="F10" s="175"/>
    </row>
    <row r="11" spans="1:13" x14ac:dyDescent="0.25">
      <c r="F11" s="175"/>
    </row>
    <row r="12" spans="1:13" x14ac:dyDescent="0.25">
      <c r="F12" s="175"/>
    </row>
    <row r="13" spans="1:13" x14ac:dyDescent="0.25">
      <c r="F13" s="175"/>
    </row>
    <row r="14" spans="1:13" x14ac:dyDescent="0.25">
      <c r="F14" s="175"/>
    </row>
    <row r="15" spans="1:13" x14ac:dyDescent="0.25">
      <c r="F15" s="175"/>
    </row>
    <row r="16" spans="1:13" x14ac:dyDescent="0.25">
      <c r="F16" s="175"/>
    </row>
    <row r="17" spans="6:6" x14ac:dyDescent="0.25">
      <c r="F17" s="175"/>
    </row>
    <row r="18" spans="6:6" x14ac:dyDescent="0.25">
      <c r="F18" s="175"/>
    </row>
    <row r="19" spans="6:6" x14ac:dyDescent="0.25">
      <c r="F19" s="175"/>
    </row>
    <row r="20" spans="6:6" x14ac:dyDescent="0.25">
      <c r="F20" s="175"/>
    </row>
    <row r="21" spans="6:6" x14ac:dyDescent="0.25">
      <c r="F21" s="175"/>
    </row>
    <row r="22" spans="6:6" x14ac:dyDescent="0.25">
      <c r="F22" s="175"/>
    </row>
    <row r="23" spans="6:6" x14ac:dyDescent="0.25">
      <c r="F23" s="175"/>
    </row>
    <row r="24" spans="6:6" x14ac:dyDescent="0.25">
      <c r="F24" s="175"/>
    </row>
    <row r="25" spans="6:6" x14ac:dyDescent="0.25">
      <c r="F25" s="175"/>
    </row>
    <row r="26" spans="6:6" x14ac:dyDescent="0.25">
      <c r="F26" s="175"/>
    </row>
  </sheetData>
  <phoneticPr fontId="4"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C5C4-4F2F-482E-8707-55FD8ED67A8A}">
  <sheetPr codeName="Tabelle6">
    <tabColor theme="7" tint="0.79998168889431442"/>
  </sheetPr>
  <dimension ref="A1:AQ29"/>
  <sheetViews>
    <sheetView workbookViewId="0">
      <pane xSplit="1" ySplit="4" topLeftCell="AH5" activePane="bottomRight" state="frozen"/>
      <selection activeCell="K25" sqref="K25"/>
      <selection pane="topRight" activeCell="K25" sqref="K25"/>
      <selection pane="bottomLeft" activeCell="K25" sqref="K25"/>
      <selection pane="bottomRight" activeCell="AK1" sqref="AK1:AQ1048576"/>
    </sheetView>
  </sheetViews>
  <sheetFormatPr baseColWidth="10" defaultRowHeight="15" x14ac:dyDescent="0.25"/>
  <cols>
    <col min="1" max="1" width="32.7109375" bestFit="1" customWidth="1"/>
    <col min="3" max="3" width="17.140625" customWidth="1"/>
  </cols>
  <sheetData>
    <row r="1" spans="1:43" x14ac:dyDescent="0.25">
      <c r="B1" t="str">
        <f>B2&amp;":"&amp;B3&amp;IF(B4&lt;&gt;"",":"&amp;B4,"")</f>
        <v>KU22:Gew</v>
      </c>
      <c r="C1" t="str">
        <f t="shared" ref="C1:I1" si="0">C2&amp;":"&amp;C3&amp;IF(C4&lt;&gt;"",":"&amp;C4,"")</f>
        <v>KU22:BIP:2021</v>
      </c>
      <c r="D1" t="str">
        <f t="shared" si="0"/>
        <v>KU22:BIP:2022</v>
      </c>
      <c r="E1" t="str">
        <f t="shared" si="0"/>
        <v>KU22:BIP:2023</v>
      </c>
      <c r="F1" t="str">
        <f t="shared" si="0"/>
        <v>KU22:VPI:2021</v>
      </c>
      <c r="G1" t="str">
        <f t="shared" si="0"/>
        <v>KU22:VPI:2022</v>
      </c>
      <c r="H1" t="str">
        <f t="shared" si="0"/>
        <v>KU22:VPI:2023</v>
      </c>
      <c r="I1" t="str">
        <f t="shared" si="0"/>
        <v>JG22:Gew</v>
      </c>
      <c r="J1" t="str">
        <f t="shared" ref="J1:AC1" si="1">J2&amp;":"&amp;J3&amp;IF(J4&lt;&gt;"",":"&amp;J4,"")</f>
        <v>JG22:BIP:2021</v>
      </c>
      <c r="K1" t="str">
        <f t="shared" si="1"/>
        <v>JG22:BIP:2022</v>
      </c>
      <c r="L1" t="str">
        <f t="shared" si="1"/>
        <v>JG22:BIP:2023</v>
      </c>
      <c r="M1" t="str">
        <f t="shared" si="1"/>
        <v>JG22:VPI:2021</v>
      </c>
      <c r="N1" t="str">
        <f t="shared" si="1"/>
        <v>JG22:VPI:2022</v>
      </c>
      <c r="O1" t="str">
        <f t="shared" si="1"/>
        <v>JG22:VPI:2023</v>
      </c>
      <c r="P1" t="str">
        <f t="shared" si="1"/>
        <v>KU23:Gew</v>
      </c>
      <c r="Q1" t="str">
        <f t="shared" si="1"/>
        <v>KU23:BIP:2022</v>
      </c>
      <c r="R1" t="str">
        <f t="shared" si="1"/>
        <v>KU23:BIP:2023</v>
      </c>
      <c r="S1" t="str">
        <f t="shared" si="1"/>
        <v>KU23:BIP:2024</v>
      </c>
      <c r="T1" t="str">
        <f t="shared" si="1"/>
        <v>KU23:VPI:2022</v>
      </c>
      <c r="U1" t="str">
        <f t="shared" si="1"/>
        <v>KU23:VPI:2023</v>
      </c>
      <c r="V1" t="str">
        <f t="shared" si="1"/>
        <v>KU23:VPI:2024</v>
      </c>
      <c r="W1" t="str">
        <f t="shared" si="1"/>
        <v>JG23:Gew</v>
      </c>
      <c r="X1" t="str">
        <f t="shared" si="1"/>
        <v>JG23:BIP:2022</v>
      </c>
      <c r="Y1" t="str">
        <f t="shared" si="1"/>
        <v>JG23:BIP:2023</v>
      </c>
      <c r="Z1" t="str">
        <f t="shared" si="1"/>
        <v>JG23:BIP:2024</v>
      </c>
      <c r="AA1" t="str">
        <f t="shared" si="1"/>
        <v>JG23:VPI:2022</v>
      </c>
      <c r="AB1" t="str">
        <f t="shared" si="1"/>
        <v>JG23:VPI:2023</v>
      </c>
      <c r="AC1" t="str">
        <f t="shared" si="1"/>
        <v>JG23:VPI:2024</v>
      </c>
      <c r="AD1" t="s">
        <v>267</v>
      </c>
      <c r="AE1" t="s">
        <v>268</v>
      </c>
      <c r="AF1" t="s">
        <v>269</v>
      </c>
      <c r="AG1" t="s">
        <v>270</v>
      </c>
      <c r="AH1" t="s">
        <v>271</v>
      </c>
      <c r="AI1" t="s">
        <v>272</v>
      </c>
      <c r="AJ1" t="s">
        <v>273</v>
      </c>
      <c r="AK1" t="s">
        <v>295</v>
      </c>
      <c r="AL1" t="s">
        <v>296</v>
      </c>
      <c r="AM1" t="s">
        <v>297</v>
      </c>
      <c r="AN1" t="s">
        <v>298</v>
      </c>
      <c r="AO1" t="s">
        <v>299</v>
      </c>
      <c r="AP1" t="s">
        <v>300</v>
      </c>
      <c r="AQ1" t="s">
        <v>301</v>
      </c>
    </row>
    <row r="2" spans="1:43" x14ac:dyDescent="0.25">
      <c r="B2" t="s">
        <v>16</v>
      </c>
      <c r="C2" t="s">
        <v>16</v>
      </c>
      <c r="D2" t="s">
        <v>16</v>
      </c>
      <c r="E2" t="s">
        <v>16</v>
      </c>
      <c r="F2" t="s">
        <v>16</v>
      </c>
      <c r="G2" t="s">
        <v>16</v>
      </c>
      <c r="H2" t="s">
        <v>16</v>
      </c>
      <c r="I2" t="s">
        <v>19</v>
      </c>
      <c r="J2" t="s">
        <v>19</v>
      </c>
      <c r="K2" t="s">
        <v>19</v>
      </c>
      <c r="L2" t="s">
        <v>19</v>
      </c>
      <c r="M2" t="s">
        <v>19</v>
      </c>
      <c r="N2" t="s">
        <v>19</v>
      </c>
      <c r="O2" t="s">
        <v>19</v>
      </c>
      <c r="P2" t="s">
        <v>17</v>
      </c>
      <c r="Q2" t="s">
        <v>17</v>
      </c>
      <c r="R2" t="s">
        <v>17</v>
      </c>
      <c r="S2" t="s">
        <v>17</v>
      </c>
      <c r="T2" t="s">
        <v>17</v>
      </c>
      <c r="U2" t="s">
        <v>17</v>
      </c>
      <c r="V2" t="s">
        <v>17</v>
      </c>
      <c r="W2" t="s">
        <v>20</v>
      </c>
      <c r="X2" t="s">
        <v>20</v>
      </c>
      <c r="Y2" t="s">
        <v>20</v>
      </c>
      <c r="Z2" t="s">
        <v>20</v>
      </c>
      <c r="AA2" t="s">
        <v>20</v>
      </c>
      <c r="AB2" t="s">
        <v>20</v>
      </c>
      <c r="AC2" t="s">
        <v>20</v>
      </c>
      <c r="AD2" t="s">
        <v>255</v>
      </c>
      <c r="AE2" t="s">
        <v>255</v>
      </c>
      <c r="AF2" t="s">
        <v>255</v>
      </c>
      <c r="AG2" t="s">
        <v>255</v>
      </c>
      <c r="AH2" t="s">
        <v>255</v>
      </c>
      <c r="AI2" t="s">
        <v>255</v>
      </c>
      <c r="AJ2" t="s">
        <v>255</v>
      </c>
      <c r="AK2" t="s">
        <v>302</v>
      </c>
      <c r="AL2" t="s">
        <v>302</v>
      </c>
      <c r="AM2" t="s">
        <v>302</v>
      </c>
      <c r="AN2" t="s">
        <v>302</v>
      </c>
      <c r="AO2" t="s">
        <v>302</v>
      </c>
      <c r="AP2" t="s">
        <v>302</v>
      </c>
      <c r="AQ2" t="s">
        <v>302</v>
      </c>
    </row>
    <row r="3" spans="1:43" x14ac:dyDescent="0.25">
      <c r="B3" t="s">
        <v>22</v>
      </c>
      <c r="C3" t="s">
        <v>15</v>
      </c>
      <c r="D3" t="s">
        <v>15</v>
      </c>
      <c r="E3" t="s">
        <v>15</v>
      </c>
      <c r="F3" t="s">
        <v>18</v>
      </c>
      <c r="G3" t="s">
        <v>18</v>
      </c>
      <c r="H3" t="s">
        <v>18</v>
      </c>
      <c r="I3" t="s">
        <v>22</v>
      </c>
      <c r="J3" t="s">
        <v>15</v>
      </c>
      <c r="K3" t="s">
        <v>15</v>
      </c>
      <c r="L3" t="s">
        <v>15</v>
      </c>
      <c r="M3" t="s">
        <v>18</v>
      </c>
      <c r="N3" t="s">
        <v>18</v>
      </c>
      <c r="O3" t="s">
        <v>18</v>
      </c>
      <c r="P3" t="s">
        <v>22</v>
      </c>
      <c r="Q3" t="s">
        <v>15</v>
      </c>
      <c r="R3" t="s">
        <v>15</v>
      </c>
      <c r="S3" t="s">
        <v>15</v>
      </c>
      <c r="T3" t="s">
        <v>18</v>
      </c>
      <c r="U3" t="s">
        <v>18</v>
      </c>
      <c r="V3" t="s">
        <v>18</v>
      </c>
      <c r="W3" t="s">
        <v>22</v>
      </c>
      <c r="X3" t="s">
        <v>15</v>
      </c>
      <c r="Y3" t="s">
        <v>15</v>
      </c>
      <c r="Z3" t="s">
        <v>15</v>
      </c>
      <c r="AA3" t="s">
        <v>18</v>
      </c>
      <c r="AB3" t="s">
        <v>18</v>
      </c>
      <c r="AC3" t="s">
        <v>18</v>
      </c>
      <c r="AD3" t="s">
        <v>22</v>
      </c>
      <c r="AE3" t="s">
        <v>15</v>
      </c>
      <c r="AF3" t="s">
        <v>15</v>
      </c>
      <c r="AG3" t="s">
        <v>15</v>
      </c>
      <c r="AH3" t="s">
        <v>18</v>
      </c>
      <c r="AI3" t="s">
        <v>18</v>
      </c>
      <c r="AJ3" t="s">
        <v>18</v>
      </c>
      <c r="AK3" t="s">
        <v>22</v>
      </c>
      <c r="AL3" t="s">
        <v>15</v>
      </c>
      <c r="AM3" t="s">
        <v>15</v>
      </c>
      <c r="AN3" t="s">
        <v>15</v>
      </c>
      <c r="AO3" t="s">
        <v>18</v>
      </c>
      <c r="AP3" t="s">
        <v>18</v>
      </c>
      <c r="AQ3" t="s">
        <v>18</v>
      </c>
    </row>
    <row r="4" spans="1:43" x14ac:dyDescent="0.25">
      <c r="C4">
        <v>2021</v>
      </c>
      <c r="D4">
        <f>C4+1</f>
        <v>2022</v>
      </c>
      <c r="E4">
        <f>D4+1</f>
        <v>2023</v>
      </c>
      <c r="F4">
        <f>C4</f>
        <v>2021</v>
      </c>
      <c r="G4">
        <f>D4</f>
        <v>2022</v>
      </c>
      <c r="H4">
        <f>E4</f>
        <v>2023</v>
      </c>
      <c r="J4">
        <v>2021</v>
      </c>
      <c r="K4">
        <f>J4+1</f>
        <v>2022</v>
      </c>
      <c r="L4">
        <f>K4+1</f>
        <v>2023</v>
      </c>
      <c r="M4">
        <f>J4</f>
        <v>2021</v>
      </c>
      <c r="N4">
        <f>K4</f>
        <v>2022</v>
      </c>
      <c r="O4">
        <f>L4</f>
        <v>2023</v>
      </c>
      <c r="Q4">
        <v>2022</v>
      </c>
      <c r="R4">
        <f>Q4+1</f>
        <v>2023</v>
      </c>
      <c r="S4">
        <f>R4+1</f>
        <v>2024</v>
      </c>
      <c r="T4">
        <f>Q4</f>
        <v>2022</v>
      </c>
      <c r="U4">
        <f>R4</f>
        <v>2023</v>
      </c>
      <c r="V4">
        <f>S4</f>
        <v>2024</v>
      </c>
      <c r="X4">
        <v>2022</v>
      </c>
      <c r="Y4">
        <f>X4+1</f>
        <v>2023</v>
      </c>
      <c r="Z4">
        <f>Y4+1</f>
        <v>2024</v>
      </c>
      <c r="AA4">
        <f>X4</f>
        <v>2022</v>
      </c>
      <c r="AB4">
        <f>Y4</f>
        <v>2023</v>
      </c>
      <c r="AC4">
        <f>Z4</f>
        <v>2024</v>
      </c>
      <c r="AE4">
        <v>2023</v>
      </c>
      <c r="AF4">
        <v>2024</v>
      </c>
      <c r="AG4">
        <v>2025</v>
      </c>
      <c r="AH4">
        <v>2023</v>
      </c>
      <c r="AI4">
        <v>2024</v>
      </c>
      <c r="AJ4">
        <v>2025</v>
      </c>
      <c r="AL4">
        <v>2023</v>
      </c>
      <c r="AM4">
        <v>2024</v>
      </c>
      <c r="AN4">
        <v>2025</v>
      </c>
      <c r="AO4">
        <v>2023</v>
      </c>
      <c r="AP4">
        <v>2024</v>
      </c>
      <c r="AQ4">
        <v>2025</v>
      </c>
    </row>
    <row r="5" spans="1:43" x14ac:dyDescent="0.25">
      <c r="A5" t="s">
        <v>0</v>
      </c>
      <c r="B5" s="1">
        <v>28.4</v>
      </c>
      <c r="C5" s="1">
        <v>5.6</v>
      </c>
      <c r="D5" s="1">
        <v>2.2000000000000002</v>
      </c>
      <c r="E5" s="1">
        <v>2.2999999999999998</v>
      </c>
      <c r="F5" s="1">
        <v>3.5</v>
      </c>
      <c r="G5" s="1">
        <v>8.6999999999999993</v>
      </c>
      <c r="H5" s="1">
        <v>4</v>
      </c>
      <c r="I5" s="1">
        <v>28.6</v>
      </c>
      <c r="J5" s="1">
        <v>5.7</v>
      </c>
      <c r="K5" s="1">
        <v>2.8</v>
      </c>
      <c r="L5" s="1">
        <v>0</v>
      </c>
      <c r="M5" s="1">
        <v>3.5</v>
      </c>
      <c r="N5" s="1">
        <v>11.2</v>
      </c>
      <c r="O5" s="1">
        <v>9.1999999999999993</v>
      </c>
      <c r="P5" s="1">
        <v>28.5</v>
      </c>
      <c r="Q5" s="1">
        <v>3.2</v>
      </c>
      <c r="R5" s="1">
        <v>0.7</v>
      </c>
      <c r="S5" s="1">
        <v>1.6</v>
      </c>
      <c r="T5" s="1">
        <v>11.1</v>
      </c>
      <c r="U5" s="1">
        <v>7.6</v>
      </c>
      <c r="V5" s="1">
        <v>4.0999999999999996</v>
      </c>
      <c r="W5" s="1">
        <v>27.7</v>
      </c>
      <c r="X5" s="1">
        <v>3.2</v>
      </c>
      <c r="Y5" s="1">
        <v>0.8</v>
      </c>
      <c r="Z5" s="1">
        <v>1.1000000000000001</v>
      </c>
      <c r="AA5" s="1">
        <v>11.4</v>
      </c>
      <c r="AB5" s="1">
        <v>7.8</v>
      </c>
      <c r="AC5" s="1">
        <v>4.7</v>
      </c>
      <c r="AD5">
        <v>27.8</v>
      </c>
      <c r="AE5">
        <v>0.9</v>
      </c>
      <c r="AF5">
        <v>1.2</v>
      </c>
      <c r="AG5">
        <v>1.8</v>
      </c>
      <c r="AH5">
        <v>8</v>
      </c>
      <c r="AI5">
        <v>5.0999999999999996</v>
      </c>
      <c r="AJ5">
        <v>3.7</v>
      </c>
      <c r="AK5">
        <v>27.8</v>
      </c>
      <c r="AL5">
        <v>0.9</v>
      </c>
      <c r="AM5">
        <v>1.2</v>
      </c>
      <c r="AN5">
        <v>1.5</v>
      </c>
      <c r="AO5">
        <v>8</v>
      </c>
      <c r="AP5">
        <v>5.3</v>
      </c>
      <c r="AQ5">
        <v>3.9</v>
      </c>
    </row>
    <row r="6" spans="1:43" x14ac:dyDescent="0.25">
      <c r="A6" t="s">
        <v>1</v>
      </c>
      <c r="B6" s="1">
        <v>17.3</v>
      </c>
      <c r="C6" s="1">
        <v>5.3</v>
      </c>
      <c r="D6" s="1">
        <v>2.9</v>
      </c>
      <c r="E6" s="1">
        <v>2.9</v>
      </c>
      <c r="F6" s="1">
        <v>2.6</v>
      </c>
      <c r="G6" s="1">
        <v>6.2</v>
      </c>
      <c r="H6" s="1">
        <v>2.9</v>
      </c>
      <c r="I6" s="1">
        <v>17.2</v>
      </c>
      <c r="J6" s="1">
        <v>5.3</v>
      </c>
      <c r="K6" s="1">
        <v>3.3</v>
      </c>
      <c r="L6" s="1">
        <v>0.3</v>
      </c>
      <c r="M6" s="1">
        <v>2.6</v>
      </c>
      <c r="N6" s="1">
        <v>8.5</v>
      </c>
      <c r="O6" s="1">
        <v>7.4</v>
      </c>
      <c r="P6" s="1">
        <v>17.2</v>
      </c>
      <c r="Q6" s="1">
        <v>3.5</v>
      </c>
      <c r="R6" s="1">
        <v>0.9</v>
      </c>
      <c r="S6" s="1">
        <v>1.5</v>
      </c>
      <c r="T6" s="1">
        <v>8.4</v>
      </c>
      <c r="U6" s="1">
        <v>5.9</v>
      </c>
      <c r="V6" s="1">
        <v>2.9</v>
      </c>
      <c r="W6" s="1">
        <v>16</v>
      </c>
      <c r="X6" s="1">
        <v>3.5</v>
      </c>
      <c r="Y6" s="1">
        <v>0.6</v>
      </c>
      <c r="Z6" s="1">
        <v>1.1000000000000001</v>
      </c>
      <c r="AA6" s="1">
        <v>8.4</v>
      </c>
      <c r="AB6" s="1">
        <v>5.6</v>
      </c>
      <c r="AC6" s="1">
        <v>2.9</v>
      </c>
      <c r="AD6">
        <v>16.7</v>
      </c>
      <c r="AE6">
        <v>0.6</v>
      </c>
      <c r="AF6">
        <v>0.8</v>
      </c>
      <c r="AG6">
        <v>1.5</v>
      </c>
      <c r="AH6">
        <v>5.4</v>
      </c>
      <c r="AI6">
        <v>2.4</v>
      </c>
      <c r="AJ6">
        <v>2.1</v>
      </c>
      <c r="AK6">
        <v>16.600000000000001</v>
      </c>
      <c r="AL6">
        <v>0.5</v>
      </c>
      <c r="AM6">
        <v>0.7</v>
      </c>
      <c r="AN6">
        <v>1.3</v>
      </c>
      <c r="AO6">
        <v>5.4</v>
      </c>
      <c r="AP6">
        <v>2.4</v>
      </c>
      <c r="AQ6">
        <v>2.1</v>
      </c>
    </row>
    <row r="7" spans="1:43" x14ac:dyDescent="0.25">
      <c r="A7" t="s">
        <v>2</v>
      </c>
      <c r="B7" s="1">
        <v>3.6</v>
      </c>
      <c r="C7" s="1">
        <v>7.5</v>
      </c>
      <c r="D7" s="1">
        <v>3.8</v>
      </c>
      <c r="E7" s="1">
        <v>1.9</v>
      </c>
      <c r="F7" s="1">
        <v>2.6</v>
      </c>
      <c r="G7" s="1">
        <v>6.3</v>
      </c>
      <c r="H7" s="1">
        <v>2.8</v>
      </c>
      <c r="I7" s="1">
        <v>3.8</v>
      </c>
      <c r="J7" s="1">
        <v>7.5</v>
      </c>
      <c r="K7" s="1">
        <v>4.2</v>
      </c>
      <c r="L7" s="1">
        <v>0</v>
      </c>
      <c r="M7" s="1">
        <v>2.6</v>
      </c>
      <c r="N7" s="1">
        <v>8.6</v>
      </c>
      <c r="O7" s="1">
        <v>5.9</v>
      </c>
      <c r="P7" s="1">
        <v>3.8</v>
      </c>
      <c r="Q7" s="1">
        <v>4</v>
      </c>
      <c r="R7" s="1">
        <v>-0.5</v>
      </c>
      <c r="S7" s="1">
        <v>1.1000000000000001</v>
      </c>
      <c r="T7" s="1">
        <v>9.1</v>
      </c>
      <c r="U7" s="1">
        <v>7.1</v>
      </c>
      <c r="V7" s="1">
        <v>3.3</v>
      </c>
      <c r="W7" s="1">
        <v>3.5</v>
      </c>
      <c r="X7" s="1">
        <v>4.3</v>
      </c>
      <c r="Y7" s="1">
        <v>0.5</v>
      </c>
      <c r="Z7" s="1">
        <v>0.5</v>
      </c>
      <c r="AA7" s="1">
        <v>9.1</v>
      </c>
      <c r="AB7" s="1">
        <v>7.4</v>
      </c>
      <c r="AC7" s="1">
        <v>3</v>
      </c>
      <c r="AD7">
        <v>3.5</v>
      </c>
      <c r="AE7">
        <v>0.1</v>
      </c>
      <c r="AF7">
        <v>0.5</v>
      </c>
      <c r="AG7">
        <v>1.6</v>
      </c>
      <c r="AH7">
        <v>7.3</v>
      </c>
      <c r="AI7">
        <v>3</v>
      </c>
      <c r="AJ7">
        <v>2.4</v>
      </c>
      <c r="AK7">
        <v>3.6</v>
      </c>
      <c r="AL7">
        <v>0.3</v>
      </c>
      <c r="AM7">
        <v>0.9</v>
      </c>
      <c r="AN7">
        <v>1.5</v>
      </c>
      <c r="AO7">
        <v>7.3</v>
      </c>
      <c r="AP7">
        <v>2.5</v>
      </c>
      <c r="AQ7">
        <v>2.2000000000000002</v>
      </c>
    </row>
    <row r="8" spans="1:43" x14ac:dyDescent="0.25">
      <c r="A8" t="s">
        <v>3</v>
      </c>
      <c r="B8" s="1">
        <v>2</v>
      </c>
      <c r="C8" s="1">
        <v>4.5999999999999996</v>
      </c>
      <c r="D8" s="1">
        <v>-10</v>
      </c>
      <c r="E8" s="1">
        <v>-3</v>
      </c>
      <c r="F8" s="1">
        <v>6.7</v>
      </c>
      <c r="G8" s="1">
        <v>20</v>
      </c>
      <c r="H8" s="1">
        <v>11</v>
      </c>
      <c r="I8" s="1">
        <v>2.1</v>
      </c>
      <c r="J8" s="1">
        <v>4.7</v>
      </c>
      <c r="K8" s="1">
        <v>-5.2</v>
      </c>
      <c r="L8" s="1">
        <v>-5.2</v>
      </c>
      <c r="M8" s="1">
        <v>6.7</v>
      </c>
      <c r="N8" s="1">
        <v>14.4</v>
      </c>
      <c r="O8" s="1">
        <v>10.9</v>
      </c>
      <c r="P8" s="1">
        <v>2.1</v>
      </c>
      <c r="Q8" s="1">
        <v>-2.6</v>
      </c>
      <c r="R8" s="1">
        <v>-0.5</v>
      </c>
      <c r="S8" s="1">
        <v>1.5</v>
      </c>
      <c r="T8" s="1">
        <v>13.7</v>
      </c>
      <c r="U8" s="1">
        <v>7.3</v>
      </c>
      <c r="V8" s="1">
        <v>6.3</v>
      </c>
      <c r="W8" s="1">
        <v>2.6</v>
      </c>
      <c r="X8" s="1">
        <v>-1.3</v>
      </c>
      <c r="Y8" s="1">
        <v>1.6</v>
      </c>
      <c r="Z8" s="1">
        <v>1.2</v>
      </c>
      <c r="AA8" s="1">
        <v>13.7</v>
      </c>
      <c r="AB8" s="1">
        <v>5.4</v>
      </c>
      <c r="AC8" s="1">
        <v>5.3</v>
      </c>
      <c r="AD8">
        <v>2.1</v>
      </c>
      <c r="AE8">
        <v>3</v>
      </c>
      <c r="AF8">
        <v>2.5</v>
      </c>
      <c r="AG8">
        <v>1.8</v>
      </c>
      <c r="AH8">
        <v>5.9</v>
      </c>
      <c r="AI8">
        <v>7.3</v>
      </c>
      <c r="AJ8">
        <v>6</v>
      </c>
      <c r="AK8">
        <v>2.1</v>
      </c>
      <c r="AL8">
        <v>3.3</v>
      </c>
      <c r="AM8">
        <v>3.5</v>
      </c>
      <c r="AN8">
        <v>1.7</v>
      </c>
      <c r="AO8">
        <v>5.9</v>
      </c>
      <c r="AP8">
        <v>8.3000000000000007</v>
      </c>
      <c r="AQ8">
        <v>6.9</v>
      </c>
    </row>
    <row r="9" spans="1:43" x14ac:dyDescent="0.25">
      <c r="A9" t="s">
        <v>262</v>
      </c>
      <c r="B9" s="1">
        <v>1.8</v>
      </c>
      <c r="C9" s="1">
        <v>5.5</v>
      </c>
      <c r="D9" s="1">
        <v>3.1</v>
      </c>
      <c r="E9" s="1">
        <v>3.3</v>
      </c>
      <c r="F9" s="1">
        <v>4.4000000000000004</v>
      </c>
      <c r="G9" s="1">
        <v>8.6999999999999993</v>
      </c>
      <c r="H9" s="1">
        <v>4.7</v>
      </c>
      <c r="I9" s="1">
        <v>1.9</v>
      </c>
      <c r="J9" s="1">
        <v>5.7</v>
      </c>
      <c r="K9" s="1">
        <v>4.5</v>
      </c>
      <c r="L9" s="1">
        <v>1.3</v>
      </c>
      <c r="M9" s="1">
        <v>4.4000000000000004</v>
      </c>
      <c r="N9" s="1">
        <v>13.3</v>
      </c>
      <c r="O9" s="1">
        <v>11.7</v>
      </c>
      <c r="P9" s="1">
        <v>1.8</v>
      </c>
      <c r="Q9" s="1">
        <v>4.4000000000000004</v>
      </c>
      <c r="R9" s="1">
        <v>0.9</v>
      </c>
      <c r="S9" s="1">
        <v>3</v>
      </c>
      <c r="T9" s="1">
        <v>13.5</v>
      </c>
      <c r="U9" s="1">
        <v>12</v>
      </c>
      <c r="V9" s="1">
        <v>4.4000000000000004</v>
      </c>
      <c r="W9" s="1">
        <v>1.8</v>
      </c>
      <c r="X9" s="1">
        <v>4.5999999999999996</v>
      </c>
      <c r="Y9" s="1">
        <v>0.3</v>
      </c>
      <c r="Z9" s="1">
        <v>2.5</v>
      </c>
      <c r="AA9" s="1">
        <v>13.5</v>
      </c>
      <c r="AB9" s="1">
        <v>11.5</v>
      </c>
      <c r="AC9" s="1">
        <v>5</v>
      </c>
      <c r="AD9">
        <v>1.9</v>
      </c>
      <c r="AE9">
        <v>0.4</v>
      </c>
      <c r="AF9">
        <v>2.5</v>
      </c>
      <c r="AG9">
        <v>3.3</v>
      </c>
      <c r="AH9">
        <v>11.4</v>
      </c>
      <c r="AI9">
        <v>4.0999999999999996</v>
      </c>
      <c r="AJ9">
        <v>3.9</v>
      </c>
      <c r="AK9">
        <v>1.9</v>
      </c>
      <c r="AL9">
        <v>0.5</v>
      </c>
      <c r="AM9">
        <v>2.1</v>
      </c>
      <c r="AN9">
        <v>3</v>
      </c>
      <c r="AO9">
        <v>11.4</v>
      </c>
      <c r="AP9">
        <v>3.8</v>
      </c>
      <c r="AQ9">
        <v>3.9</v>
      </c>
    </row>
    <row r="10" spans="1:43" x14ac:dyDescent="0.25">
      <c r="A10" t="s">
        <v>4</v>
      </c>
      <c r="B10" s="1">
        <v>1</v>
      </c>
      <c r="C10" s="1">
        <v>11.2</v>
      </c>
      <c r="D10" s="1">
        <v>2.8</v>
      </c>
      <c r="E10" s="1">
        <v>2.9</v>
      </c>
      <c r="F10" s="1">
        <v>19.600000000000001</v>
      </c>
      <c r="G10" s="1">
        <v>53</v>
      </c>
      <c r="H10" s="1">
        <v>20</v>
      </c>
      <c r="I10" s="1">
        <v>1</v>
      </c>
      <c r="J10" s="1">
        <v>11.6</v>
      </c>
      <c r="K10" s="1">
        <v>4.7</v>
      </c>
      <c r="L10" s="1">
        <v>1</v>
      </c>
      <c r="M10" s="1">
        <v>19.600000000000001</v>
      </c>
      <c r="N10" s="1">
        <v>73.5</v>
      </c>
      <c r="O10" s="1">
        <v>61.7</v>
      </c>
      <c r="P10" s="1">
        <v>1</v>
      </c>
      <c r="Q10" s="1">
        <v>5.4</v>
      </c>
      <c r="R10" s="1">
        <v>2.8</v>
      </c>
      <c r="S10" s="1">
        <v>3</v>
      </c>
      <c r="T10" s="1">
        <v>72.400000000000006</v>
      </c>
      <c r="U10" s="1">
        <v>42.1</v>
      </c>
      <c r="V10" s="1">
        <v>28.7</v>
      </c>
      <c r="W10" s="1">
        <v>1</v>
      </c>
      <c r="X10" s="1">
        <v>5.3</v>
      </c>
      <c r="Y10" s="1">
        <v>4</v>
      </c>
      <c r="Z10" s="1">
        <v>1.9</v>
      </c>
      <c r="AA10" s="1">
        <v>72.400000000000006</v>
      </c>
      <c r="AB10" s="1">
        <v>52.3</v>
      </c>
      <c r="AC10" s="1">
        <v>43.4</v>
      </c>
      <c r="AD10">
        <v>1.2</v>
      </c>
      <c r="AE10">
        <v>4.5</v>
      </c>
      <c r="AF10">
        <v>3.1</v>
      </c>
      <c r="AG10">
        <v>3.3</v>
      </c>
      <c r="AH10">
        <v>53.9</v>
      </c>
      <c r="AI10">
        <v>52</v>
      </c>
      <c r="AJ10">
        <v>30.9</v>
      </c>
      <c r="AK10">
        <v>1.2</v>
      </c>
      <c r="AL10">
        <v>5.0999999999999996</v>
      </c>
      <c r="AM10">
        <v>3.6</v>
      </c>
      <c r="AN10">
        <v>2.6</v>
      </c>
      <c r="AO10">
        <v>53.9</v>
      </c>
      <c r="AP10">
        <v>58.7</v>
      </c>
      <c r="AQ10">
        <v>34.299999999999997</v>
      </c>
    </row>
    <row r="11" spans="1:43" x14ac:dyDescent="0.25">
      <c r="A11" t="s">
        <v>263</v>
      </c>
      <c r="B11" s="1">
        <v>2.7</v>
      </c>
      <c r="C11" s="1">
        <v>4.0999999999999996</v>
      </c>
      <c r="D11" s="1">
        <v>3.1</v>
      </c>
      <c r="E11" s="1">
        <v>2</v>
      </c>
      <c r="F11" s="1">
        <v>1.9</v>
      </c>
      <c r="G11" s="1">
        <v>3.4</v>
      </c>
      <c r="H11" s="1">
        <v>1.6</v>
      </c>
      <c r="I11" s="1">
        <v>2.7</v>
      </c>
      <c r="J11" s="1">
        <v>4.5</v>
      </c>
      <c r="K11" s="1">
        <v>2.5</v>
      </c>
      <c r="L11" s="1">
        <v>0.9</v>
      </c>
      <c r="M11" s="1">
        <v>2</v>
      </c>
      <c r="N11" s="1">
        <v>5.7</v>
      </c>
      <c r="O11" s="1">
        <v>3.3</v>
      </c>
      <c r="P11" s="1">
        <v>2.7</v>
      </c>
      <c r="Q11" s="1">
        <v>2.7</v>
      </c>
      <c r="R11" s="1">
        <v>0.8</v>
      </c>
      <c r="S11" s="1">
        <v>1.4</v>
      </c>
      <c r="T11" s="1">
        <v>5.9</v>
      </c>
      <c r="U11" s="1">
        <v>4.5</v>
      </c>
      <c r="V11" s="1">
        <v>2.2999999999999998</v>
      </c>
      <c r="W11" s="1">
        <v>2.7</v>
      </c>
      <c r="X11" s="1">
        <v>2.9</v>
      </c>
      <c r="Y11" s="1">
        <v>0.7</v>
      </c>
      <c r="Z11" s="1">
        <v>1</v>
      </c>
      <c r="AA11" s="1">
        <v>5.8</v>
      </c>
      <c r="AB11" s="1">
        <v>4.0999999999999996</v>
      </c>
      <c r="AC11" s="1">
        <v>2.2999999999999998</v>
      </c>
      <c r="AD11">
        <v>2.5</v>
      </c>
      <c r="AE11">
        <v>0.8</v>
      </c>
      <c r="AF11">
        <v>1.3</v>
      </c>
      <c r="AG11">
        <v>1.9</v>
      </c>
      <c r="AH11">
        <v>4</v>
      </c>
      <c r="AI11">
        <v>2.2999999999999998</v>
      </c>
      <c r="AJ11">
        <v>1.7</v>
      </c>
      <c r="AK11">
        <v>2.5</v>
      </c>
      <c r="AL11">
        <v>0.8</v>
      </c>
      <c r="AM11">
        <v>1.5</v>
      </c>
      <c r="AN11">
        <v>1.6</v>
      </c>
      <c r="AO11">
        <v>4</v>
      </c>
      <c r="AP11">
        <v>1.8</v>
      </c>
      <c r="AQ11">
        <v>1.6</v>
      </c>
    </row>
    <row r="12" spans="1:43" x14ac:dyDescent="0.25">
      <c r="A12" t="s">
        <v>5</v>
      </c>
      <c r="B12" s="1">
        <v>34.6</v>
      </c>
      <c r="C12" s="1">
        <v>5.7</v>
      </c>
      <c r="D12" s="1">
        <v>3.2</v>
      </c>
      <c r="E12" s="1">
        <v>2.2999999999999998</v>
      </c>
      <c r="F12" s="1">
        <v>5.5</v>
      </c>
      <c r="G12" s="1">
        <v>7.5</v>
      </c>
      <c r="H12" s="1">
        <v>3.6</v>
      </c>
      <c r="I12" s="1">
        <v>34.4</v>
      </c>
      <c r="J12" s="1">
        <v>5.9</v>
      </c>
      <c r="K12" s="1">
        <v>2.1</v>
      </c>
      <c r="L12" s="1">
        <v>0.5</v>
      </c>
      <c r="M12" s="1">
        <v>5.6</v>
      </c>
      <c r="N12" s="1">
        <v>9.1999999999999993</v>
      </c>
      <c r="O12" s="1">
        <v>4.7</v>
      </c>
      <c r="P12" s="1">
        <v>34.200000000000003</v>
      </c>
      <c r="Q12" s="1">
        <v>2.4</v>
      </c>
      <c r="R12" s="1">
        <v>1</v>
      </c>
      <c r="S12" s="1">
        <v>1.3</v>
      </c>
      <c r="T12" s="1">
        <v>9.1</v>
      </c>
      <c r="U12" s="1">
        <v>6</v>
      </c>
      <c r="V12" s="1">
        <v>4</v>
      </c>
      <c r="W12" s="1">
        <v>36.700000000000003</v>
      </c>
      <c r="X12" s="1">
        <v>2.2999999999999998</v>
      </c>
      <c r="Y12" s="1">
        <v>2.2999999999999998</v>
      </c>
      <c r="Z12" s="1">
        <v>1.5</v>
      </c>
      <c r="AA12" s="1">
        <v>9.3000000000000007</v>
      </c>
      <c r="AB12" s="1">
        <v>6.6</v>
      </c>
      <c r="AC12" s="1">
        <v>4.3</v>
      </c>
      <c r="AD12">
        <v>36.9</v>
      </c>
      <c r="AE12">
        <v>2.4</v>
      </c>
      <c r="AF12">
        <v>2.1</v>
      </c>
      <c r="AG12">
        <v>1.9</v>
      </c>
      <c r="AH12">
        <v>6.8</v>
      </c>
      <c r="AI12">
        <v>6.9</v>
      </c>
      <c r="AJ12">
        <v>4.5</v>
      </c>
      <c r="AK12">
        <v>37</v>
      </c>
      <c r="AL12">
        <v>2.7</v>
      </c>
      <c r="AM12">
        <v>2.4</v>
      </c>
      <c r="AN12">
        <v>2.1</v>
      </c>
      <c r="AO12">
        <v>6.7</v>
      </c>
      <c r="AP12">
        <v>7.1</v>
      </c>
      <c r="AQ12">
        <v>3.5</v>
      </c>
    </row>
    <row r="13" spans="1:43" x14ac:dyDescent="0.25">
      <c r="A13" t="s">
        <v>6</v>
      </c>
      <c r="B13" s="1">
        <v>27.8</v>
      </c>
      <c r="C13" s="1">
        <v>5.7</v>
      </c>
      <c r="D13" s="1">
        <v>3.3</v>
      </c>
      <c r="E13" s="1">
        <v>2.2999999999999998</v>
      </c>
      <c r="F13" s="1">
        <v>4.7</v>
      </c>
      <c r="G13" s="1">
        <v>6.9</v>
      </c>
      <c r="H13" s="1">
        <v>2.9</v>
      </c>
      <c r="I13" s="1">
        <v>27.2</v>
      </c>
      <c r="J13" s="1">
        <v>5.9</v>
      </c>
      <c r="K13" s="1">
        <v>1.9</v>
      </c>
      <c r="L13" s="1">
        <v>0.4</v>
      </c>
      <c r="M13" s="1">
        <v>4.7</v>
      </c>
      <c r="N13" s="1">
        <v>8</v>
      </c>
      <c r="O13" s="1">
        <v>3.5</v>
      </c>
      <c r="P13" s="1">
        <v>27.1</v>
      </c>
      <c r="Q13" s="1">
        <v>2.1</v>
      </c>
      <c r="R13" s="1">
        <v>1.1000000000000001</v>
      </c>
      <c r="S13" s="1">
        <v>1.3</v>
      </c>
      <c r="T13" s="1">
        <v>8</v>
      </c>
      <c r="U13" s="1">
        <v>4.3</v>
      </c>
      <c r="V13" s="1">
        <v>2.7</v>
      </c>
      <c r="W13" s="1">
        <v>28.9</v>
      </c>
      <c r="X13" s="1">
        <v>1.9</v>
      </c>
      <c r="Y13" s="1">
        <v>2.4</v>
      </c>
      <c r="Z13" s="1">
        <v>1.6</v>
      </c>
      <c r="AA13" s="1">
        <v>8</v>
      </c>
      <c r="AB13" s="1">
        <v>4.0999999999999996</v>
      </c>
      <c r="AC13" s="1">
        <v>2.5</v>
      </c>
      <c r="AD13">
        <v>29</v>
      </c>
      <c r="AE13">
        <v>2.5</v>
      </c>
      <c r="AF13">
        <v>2.2999999999999998</v>
      </c>
      <c r="AG13">
        <v>1.8</v>
      </c>
      <c r="AH13">
        <v>4.0999999999999996</v>
      </c>
      <c r="AI13">
        <v>3.1</v>
      </c>
      <c r="AJ13">
        <v>2.4</v>
      </c>
      <c r="AK13">
        <v>29.1</v>
      </c>
      <c r="AL13">
        <v>2.9</v>
      </c>
      <c r="AM13">
        <v>2.7</v>
      </c>
      <c r="AN13">
        <v>2.1</v>
      </c>
      <c r="AO13">
        <v>4.0999999999999996</v>
      </c>
      <c r="AP13">
        <v>2.9</v>
      </c>
      <c r="AQ13">
        <v>2.5</v>
      </c>
    </row>
    <row r="14" spans="1:43" x14ac:dyDescent="0.25">
      <c r="A14" t="s">
        <v>266</v>
      </c>
      <c r="B14" s="1">
        <v>2.6</v>
      </c>
      <c r="C14" s="1">
        <v>7.6</v>
      </c>
      <c r="D14" s="1">
        <v>3.2</v>
      </c>
      <c r="E14" s="1">
        <v>2.4</v>
      </c>
      <c r="F14" s="1">
        <v>13.6</v>
      </c>
      <c r="G14" s="1">
        <v>14.3</v>
      </c>
      <c r="H14" s="1">
        <v>10.3</v>
      </c>
      <c r="I14" s="1">
        <v>2.9</v>
      </c>
      <c r="J14" s="1">
        <v>7.7</v>
      </c>
      <c r="K14" s="1">
        <v>3.3</v>
      </c>
      <c r="L14" s="1">
        <v>0.3</v>
      </c>
      <c r="M14" s="1">
        <v>13.9</v>
      </c>
      <c r="N14" s="1">
        <v>22</v>
      </c>
      <c r="O14" s="1">
        <v>16.899999999999999</v>
      </c>
      <c r="P14" s="1">
        <v>2.8</v>
      </c>
      <c r="Q14" s="1">
        <v>4.0999999999999996</v>
      </c>
      <c r="R14" s="1">
        <v>1</v>
      </c>
      <c r="S14" s="1">
        <v>2</v>
      </c>
      <c r="T14" s="1">
        <v>21.7</v>
      </c>
      <c r="U14" s="1">
        <v>24.9</v>
      </c>
      <c r="V14" s="1">
        <v>17.899999999999999</v>
      </c>
      <c r="W14" s="1">
        <v>3.1</v>
      </c>
      <c r="X14" s="1">
        <v>4.4000000000000004</v>
      </c>
      <c r="Y14" s="1">
        <v>1.3</v>
      </c>
      <c r="Z14" s="1">
        <v>1.4</v>
      </c>
      <c r="AA14" s="1">
        <v>23.4</v>
      </c>
      <c r="AB14" s="1">
        <v>32.9</v>
      </c>
      <c r="AC14" s="1">
        <v>22.5</v>
      </c>
      <c r="AD14">
        <v>3.3</v>
      </c>
      <c r="AE14">
        <v>1.6</v>
      </c>
      <c r="AF14">
        <v>0.9</v>
      </c>
      <c r="AG14">
        <v>2.1</v>
      </c>
      <c r="AH14">
        <v>33.1</v>
      </c>
      <c r="AI14">
        <v>44.3</v>
      </c>
      <c r="AJ14">
        <v>24.6</v>
      </c>
      <c r="AK14">
        <v>3.3</v>
      </c>
      <c r="AL14">
        <v>1.6</v>
      </c>
      <c r="AM14">
        <v>0.2</v>
      </c>
      <c r="AN14">
        <v>1.6</v>
      </c>
      <c r="AO14">
        <v>32.799999999999997</v>
      </c>
      <c r="AP14">
        <v>49.2</v>
      </c>
      <c r="AQ14">
        <v>13.8</v>
      </c>
    </row>
    <row r="15" spans="1:43" x14ac:dyDescent="0.25">
      <c r="A15" t="s">
        <v>7</v>
      </c>
      <c r="B15" s="1">
        <v>2.2000000000000002</v>
      </c>
      <c r="C15" s="1">
        <v>4.5999999999999996</v>
      </c>
      <c r="D15" s="1">
        <v>3.4</v>
      </c>
      <c r="E15" s="1">
        <v>2.6</v>
      </c>
      <c r="F15" s="1">
        <v>3.4</v>
      </c>
      <c r="G15" s="1">
        <v>5.6</v>
      </c>
      <c r="H15" s="1">
        <v>2.6</v>
      </c>
      <c r="I15" s="1">
        <v>2.4</v>
      </c>
      <c r="J15" s="1">
        <v>4.5</v>
      </c>
      <c r="K15" s="1">
        <v>3.3</v>
      </c>
      <c r="L15" s="1">
        <v>0.9</v>
      </c>
      <c r="M15" s="1">
        <v>3.4</v>
      </c>
      <c r="N15" s="1">
        <v>6.8</v>
      </c>
      <c r="O15" s="1">
        <v>3.3</v>
      </c>
      <c r="P15" s="1">
        <v>2.2999999999999998</v>
      </c>
      <c r="Q15" s="1">
        <v>3.4</v>
      </c>
      <c r="R15" s="1">
        <v>0.7</v>
      </c>
      <c r="S15" s="1">
        <v>1.2</v>
      </c>
      <c r="T15" s="1">
        <v>6.8</v>
      </c>
      <c r="U15" s="1">
        <v>4</v>
      </c>
      <c r="V15" s="1">
        <v>2.6</v>
      </c>
      <c r="W15" s="1">
        <v>2.4</v>
      </c>
      <c r="X15" s="1">
        <v>3.4</v>
      </c>
      <c r="Y15" s="1">
        <v>1.1000000000000001</v>
      </c>
      <c r="Z15" s="1">
        <v>0.7</v>
      </c>
      <c r="AA15" s="1">
        <v>6.8</v>
      </c>
      <c r="AB15" s="1">
        <v>3.9</v>
      </c>
      <c r="AC15" s="1">
        <v>2.6</v>
      </c>
      <c r="AD15">
        <v>2.2999999999999998</v>
      </c>
      <c r="AE15">
        <v>1.1000000000000001</v>
      </c>
      <c r="AF15">
        <v>1.2</v>
      </c>
      <c r="AG15">
        <v>2.1</v>
      </c>
      <c r="AH15">
        <v>3.9</v>
      </c>
      <c r="AI15">
        <v>2.5</v>
      </c>
      <c r="AJ15">
        <v>2.1</v>
      </c>
      <c r="AK15">
        <v>2.2999999999999998</v>
      </c>
      <c r="AL15">
        <v>1.2</v>
      </c>
      <c r="AM15">
        <v>1.1000000000000001</v>
      </c>
      <c r="AN15">
        <v>1.9</v>
      </c>
      <c r="AO15">
        <v>3.9</v>
      </c>
      <c r="AP15">
        <v>2.4</v>
      </c>
      <c r="AQ15">
        <v>2</v>
      </c>
    </row>
    <row r="16" spans="1:43" x14ac:dyDescent="0.25">
      <c r="A16" t="s">
        <v>8</v>
      </c>
      <c r="B16" s="1">
        <v>1.9</v>
      </c>
      <c r="C16" s="1">
        <v>5</v>
      </c>
      <c r="D16" s="1">
        <v>0.8</v>
      </c>
      <c r="E16" s="1">
        <v>1.6</v>
      </c>
      <c r="F16" s="1">
        <v>8.3000000000000007</v>
      </c>
      <c r="G16" s="1">
        <v>8.1999999999999993</v>
      </c>
      <c r="H16" s="1">
        <v>4.9000000000000004</v>
      </c>
      <c r="I16" s="1">
        <v>1.9</v>
      </c>
      <c r="J16" s="1">
        <v>4.9000000000000004</v>
      </c>
      <c r="K16" s="1">
        <v>2.6</v>
      </c>
      <c r="L16" s="1">
        <v>0.9</v>
      </c>
      <c r="M16" s="1">
        <v>8.3000000000000007</v>
      </c>
      <c r="N16" s="1">
        <v>9.5</v>
      </c>
      <c r="O16" s="1">
        <v>4.8</v>
      </c>
      <c r="P16" s="1">
        <v>1.9</v>
      </c>
      <c r="Q16" s="1">
        <v>3</v>
      </c>
      <c r="R16" s="1">
        <v>0.3</v>
      </c>
      <c r="S16" s="1">
        <v>1.4</v>
      </c>
      <c r="T16" s="1">
        <v>9.3000000000000007</v>
      </c>
      <c r="U16" s="1">
        <v>4.4000000000000004</v>
      </c>
      <c r="V16" s="1">
        <v>4.0999999999999996</v>
      </c>
      <c r="W16" s="1">
        <v>2.2000000000000002</v>
      </c>
      <c r="X16" s="1">
        <v>3</v>
      </c>
      <c r="Y16" s="1">
        <v>3</v>
      </c>
      <c r="Z16" s="1">
        <v>1.5</v>
      </c>
      <c r="AA16" s="1">
        <v>9.3000000000000007</v>
      </c>
      <c r="AB16" s="1">
        <v>4.7</v>
      </c>
      <c r="AC16" s="1">
        <v>3.9</v>
      </c>
      <c r="AD16">
        <v>2.2999999999999998</v>
      </c>
      <c r="AE16">
        <v>2.9</v>
      </c>
      <c r="AF16">
        <v>2.1</v>
      </c>
      <c r="AG16">
        <v>2.2999999999999998</v>
      </c>
      <c r="AH16">
        <v>4.5999999999999996</v>
      </c>
      <c r="AI16">
        <v>3.8</v>
      </c>
      <c r="AJ16">
        <v>3.6</v>
      </c>
      <c r="AK16">
        <v>2.2999999999999998</v>
      </c>
      <c r="AL16">
        <v>2.9</v>
      </c>
      <c r="AM16">
        <v>3.1</v>
      </c>
      <c r="AN16">
        <v>2.6</v>
      </c>
      <c r="AO16">
        <v>4.5999999999999996</v>
      </c>
      <c r="AP16">
        <v>4.4000000000000004</v>
      </c>
      <c r="AQ16">
        <v>4.2</v>
      </c>
    </row>
    <row r="17" spans="1:43" x14ac:dyDescent="0.25">
      <c r="A17" t="s">
        <v>9</v>
      </c>
      <c r="B17" s="1">
        <v>37.1</v>
      </c>
      <c r="C17" s="1">
        <v>6.5</v>
      </c>
      <c r="D17" s="1">
        <v>4.3</v>
      </c>
      <c r="E17" s="1">
        <v>4.5</v>
      </c>
      <c r="F17" s="1">
        <v>1.3</v>
      </c>
      <c r="G17" s="1">
        <v>2.4</v>
      </c>
      <c r="H17" s="1">
        <v>2.2999999999999998</v>
      </c>
      <c r="I17" s="1">
        <v>37</v>
      </c>
      <c r="J17" s="1">
        <v>6.8</v>
      </c>
      <c r="K17" s="1">
        <v>3.4</v>
      </c>
      <c r="L17" s="1">
        <v>4.7</v>
      </c>
      <c r="M17" s="1">
        <v>1.4</v>
      </c>
      <c r="N17" s="1">
        <v>3.2</v>
      </c>
      <c r="O17" s="1">
        <v>2.9</v>
      </c>
      <c r="P17" s="1">
        <v>37.299999999999997</v>
      </c>
      <c r="Q17" s="1">
        <v>3.2</v>
      </c>
      <c r="R17" s="1">
        <v>4.4000000000000004</v>
      </c>
      <c r="S17" s="1">
        <v>4.7</v>
      </c>
      <c r="T17" s="1">
        <v>3</v>
      </c>
      <c r="U17" s="1">
        <v>2.9</v>
      </c>
      <c r="V17" s="1">
        <v>2.6</v>
      </c>
      <c r="W17" s="1">
        <v>35.700000000000003</v>
      </c>
      <c r="X17" s="1">
        <v>3.2</v>
      </c>
      <c r="Y17" s="1">
        <v>4.5</v>
      </c>
      <c r="Z17" s="1">
        <v>3.8</v>
      </c>
      <c r="AA17" s="1">
        <v>3</v>
      </c>
      <c r="AB17" s="1">
        <v>2</v>
      </c>
      <c r="AC17" s="1">
        <v>2.5</v>
      </c>
      <c r="AD17">
        <v>33.5</v>
      </c>
      <c r="AE17">
        <v>4.5999999999999996</v>
      </c>
      <c r="AF17">
        <v>4.5</v>
      </c>
      <c r="AG17">
        <v>4.3</v>
      </c>
      <c r="AH17">
        <v>1.9</v>
      </c>
      <c r="AI17">
        <v>1.7</v>
      </c>
      <c r="AJ17">
        <v>2.2000000000000002</v>
      </c>
      <c r="AK17">
        <v>33.4</v>
      </c>
      <c r="AL17">
        <v>4.7</v>
      </c>
      <c r="AM17">
        <v>4.0999999999999996</v>
      </c>
      <c r="AN17">
        <v>4.0999999999999996</v>
      </c>
      <c r="AO17">
        <v>1.9</v>
      </c>
      <c r="AP17">
        <v>1.5</v>
      </c>
      <c r="AQ17">
        <v>1.9</v>
      </c>
    </row>
    <row r="18" spans="1:43" x14ac:dyDescent="0.25">
      <c r="A18" t="s">
        <v>10</v>
      </c>
      <c r="B18" s="1">
        <v>19.8</v>
      </c>
      <c r="C18" s="1">
        <v>8.5</v>
      </c>
      <c r="D18" s="1">
        <v>4.7</v>
      </c>
      <c r="E18" s="1">
        <v>5.0999999999999996</v>
      </c>
      <c r="F18" s="1">
        <v>0.9</v>
      </c>
      <c r="G18" s="1">
        <v>1.7</v>
      </c>
      <c r="H18" s="1">
        <v>2.2999999999999998</v>
      </c>
      <c r="I18" s="1">
        <v>20.7</v>
      </c>
      <c r="J18" s="1">
        <v>8.6</v>
      </c>
      <c r="K18" s="1">
        <v>3.5</v>
      </c>
      <c r="L18" s="1">
        <v>5.8</v>
      </c>
      <c r="M18" s="1">
        <v>0.9</v>
      </c>
      <c r="N18" s="1">
        <v>2.2000000000000002</v>
      </c>
      <c r="O18" s="1">
        <v>2.2999999999999998</v>
      </c>
      <c r="P18" s="1">
        <v>20.9</v>
      </c>
      <c r="Q18" s="1">
        <v>3.1</v>
      </c>
      <c r="R18" s="1">
        <v>5.6</v>
      </c>
      <c r="S18" s="1">
        <v>5.6</v>
      </c>
      <c r="T18" s="1">
        <v>2</v>
      </c>
      <c r="U18" s="1">
        <v>2.1</v>
      </c>
      <c r="V18" s="1">
        <v>2.2000000000000002</v>
      </c>
      <c r="W18" s="1">
        <v>20.3</v>
      </c>
      <c r="X18" s="1">
        <v>3</v>
      </c>
      <c r="Y18" s="1">
        <v>5.4</v>
      </c>
      <c r="Z18" s="1">
        <v>4.3</v>
      </c>
      <c r="AA18" s="1">
        <v>2</v>
      </c>
      <c r="AB18" s="1">
        <v>0.5</v>
      </c>
      <c r="AC18" s="1">
        <v>2.2000000000000002</v>
      </c>
      <c r="AD18">
        <v>18.7</v>
      </c>
      <c r="AE18">
        <v>5.4</v>
      </c>
      <c r="AF18">
        <v>5.0999999999999996</v>
      </c>
      <c r="AG18">
        <v>4.7</v>
      </c>
      <c r="AH18">
        <v>0.2</v>
      </c>
      <c r="AI18">
        <v>0.7</v>
      </c>
      <c r="AJ18">
        <v>1.8</v>
      </c>
      <c r="AK18">
        <v>18.7</v>
      </c>
      <c r="AL18">
        <v>5.5</v>
      </c>
      <c r="AM18">
        <v>4.7</v>
      </c>
      <c r="AN18">
        <v>4.5999999999999996</v>
      </c>
      <c r="AO18">
        <v>0.2</v>
      </c>
      <c r="AP18">
        <v>0.4</v>
      </c>
      <c r="AQ18">
        <v>1.3</v>
      </c>
    </row>
    <row r="19" spans="1:43" x14ac:dyDescent="0.25">
      <c r="A19" t="s">
        <v>11</v>
      </c>
      <c r="B19" s="1">
        <v>6.7</v>
      </c>
      <c r="C19" s="1">
        <v>1.7</v>
      </c>
      <c r="D19" s="1">
        <v>1.4</v>
      </c>
      <c r="E19" s="1">
        <v>1.7</v>
      </c>
      <c r="F19" s="1">
        <v>-0.2</v>
      </c>
      <c r="G19" s="1">
        <v>1.6</v>
      </c>
      <c r="H19" s="1">
        <v>0.9</v>
      </c>
      <c r="I19" s="1">
        <v>5.8</v>
      </c>
      <c r="J19" s="1">
        <v>1.7</v>
      </c>
      <c r="K19" s="1">
        <v>1.5</v>
      </c>
      <c r="L19" s="1">
        <v>1.5</v>
      </c>
      <c r="M19" s="1">
        <v>-0.2</v>
      </c>
      <c r="N19" s="1">
        <v>2.5</v>
      </c>
      <c r="O19" s="1">
        <v>2.5</v>
      </c>
      <c r="P19" s="1">
        <v>5.8</v>
      </c>
      <c r="Q19" s="1">
        <v>1</v>
      </c>
      <c r="R19" s="1">
        <v>1</v>
      </c>
      <c r="S19" s="1">
        <v>1.7</v>
      </c>
      <c r="T19" s="1">
        <v>2.5</v>
      </c>
      <c r="U19" s="1">
        <v>2.9</v>
      </c>
      <c r="V19" s="1">
        <v>1.8</v>
      </c>
      <c r="W19" s="1">
        <v>4.8</v>
      </c>
      <c r="X19" s="1">
        <v>1</v>
      </c>
      <c r="Y19" s="1">
        <v>1.8</v>
      </c>
      <c r="Z19" s="1">
        <v>0.8</v>
      </c>
      <c r="AA19" s="1">
        <v>2.5</v>
      </c>
      <c r="AB19" s="1">
        <v>3.2</v>
      </c>
      <c r="AC19" s="1">
        <v>2.1</v>
      </c>
      <c r="AD19">
        <v>4.5</v>
      </c>
      <c r="AE19">
        <v>1.9</v>
      </c>
      <c r="AF19">
        <v>0.7</v>
      </c>
      <c r="AG19">
        <v>1.5</v>
      </c>
      <c r="AH19">
        <v>3.3</v>
      </c>
      <c r="AI19">
        <v>2.4</v>
      </c>
      <c r="AJ19">
        <v>1.7</v>
      </c>
      <c r="AK19">
        <v>4.4000000000000004</v>
      </c>
      <c r="AL19">
        <v>1.7</v>
      </c>
      <c r="AM19">
        <v>-0.2</v>
      </c>
      <c r="AN19">
        <v>1.1000000000000001</v>
      </c>
      <c r="AO19">
        <v>3.3</v>
      </c>
      <c r="AP19">
        <v>2.6</v>
      </c>
      <c r="AQ19">
        <v>1.7</v>
      </c>
    </row>
    <row r="20" spans="1:43" x14ac:dyDescent="0.25">
      <c r="A20" t="s">
        <v>257</v>
      </c>
      <c r="B20" s="1">
        <v>4</v>
      </c>
      <c r="C20" s="1">
        <v>5.2</v>
      </c>
      <c r="D20" s="1">
        <v>3.1</v>
      </c>
      <c r="E20" s="1">
        <v>2.7</v>
      </c>
      <c r="F20" s="1">
        <v>2.2999999999999998</v>
      </c>
      <c r="G20" s="1">
        <v>3.3</v>
      </c>
      <c r="H20" s="1">
        <v>1.7</v>
      </c>
      <c r="I20" s="1">
        <v>4</v>
      </c>
      <c r="J20" s="1">
        <v>5.4</v>
      </c>
      <c r="K20" s="1">
        <v>2.2000000000000002</v>
      </c>
      <c r="L20" s="1">
        <v>2.1</v>
      </c>
      <c r="M20" s="1">
        <v>2.2999999999999998</v>
      </c>
      <c r="N20" s="1">
        <v>4.5</v>
      </c>
      <c r="O20" s="1">
        <v>3.5</v>
      </c>
      <c r="P20" s="1">
        <v>3.9</v>
      </c>
      <c r="Q20" s="1">
        <v>2</v>
      </c>
      <c r="R20" s="1">
        <v>1.8</v>
      </c>
      <c r="S20" s="1">
        <v>2.6</v>
      </c>
      <c r="T20" s="1">
        <v>4.4000000000000004</v>
      </c>
      <c r="U20" s="1">
        <v>3.4</v>
      </c>
      <c r="V20" s="1">
        <v>2.5</v>
      </c>
      <c r="W20" s="1">
        <v>3.7</v>
      </c>
      <c r="X20" s="1">
        <v>2</v>
      </c>
      <c r="Y20" s="1">
        <v>1.2</v>
      </c>
      <c r="Z20" s="1">
        <v>2.2999999999999998</v>
      </c>
      <c r="AA20" s="1">
        <v>4.4000000000000004</v>
      </c>
      <c r="AB20" s="1">
        <v>3.3</v>
      </c>
      <c r="AC20" s="1">
        <v>2.4</v>
      </c>
      <c r="AD20">
        <v>3.6</v>
      </c>
      <c r="AE20">
        <v>1.5</v>
      </c>
      <c r="AF20">
        <v>3.5</v>
      </c>
      <c r="AG20">
        <v>2.8</v>
      </c>
      <c r="AH20">
        <v>3.4</v>
      </c>
      <c r="AI20">
        <v>2.4</v>
      </c>
      <c r="AJ20">
        <v>2.2000000000000002</v>
      </c>
      <c r="AK20">
        <v>3.7</v>
      </c>
      <c r="AL20">
        <v>1.5</v>
      </c>
      <c r="AM20">
        <v>2.8</v>
      </c>
      <c r="AN20">
        <v>2.2999999999999998</v>
      </c>
      <c r="AO20">
        <v>3.4</v>
      </c>
      <c r="AP20">
        <v>2.2999999999999998</v>
      </c>
      <c r="AQ20">
        <v>2.5</v>
      </c>
    </row>
    <row r="21" spans="1:43" x14ac:dyDescent="0.25">
      <c r="A21" t="s">
        <v>12</v>
      </c>
      <c r="B21" s="1">
        <v>3.5</v>
      </c>
      <c r="C21" s="1">
        <v>8.1999999999999993</v>
      </c>
      <c r="D21" s="1">
        <v>8.4</v>
      </c>
      <c r="E21" s="1">
        <v>6.9</v>
      </c>
      <c r="F21" s="1">
        <v>5.0999999999999996</v>
      </c>
      <c r="G21" s="1">
        <v>6.1</v>
      </c>
      <c r="H21" s="1">
        <v>5</v>
      </c>
      <c r="I21" s="1">
        <v>3.6</v>
      </c>
      <c r="J21" s="1">
        <v>8.1</v>
      </c>
      <c r="K21" s="1">
        <v>5.5</v>
      </c>
      <c r="L21" s="1">
        <v>6</v>
      </c>
      <c r="M21" s="1">
        <v>5.0999999999999996</v>
      </c>
      <c r="N21" s="1">
        <v>7.1</v>
      </c>
      <c r="O21" s="1">
        <v>5.2</v>
      </c>
      <c r="P21" s="1">
        <v>3.7</v>
      </c>
      <c r="Q21" s="1">
        <v>6.6</v>
      </c>
      <c r="R21" s="1">
        <v>6.4</v>
      </c>
      <c r="S21" s="1">
        <v>6.8</v>
      </c>
      <c r="T21" s="1">
        <v>6.7</v>
      </c>
      <c r="U21" s="1">
        <v>5</v>
      </c>
      <c r="V21" s="1">
        <v>4.8</v>
      </c>
      <c r="W21" s="1">
        <v>3.9</v>
      </c>
      <c r="X21" s="1">
        <v>6.6</v>
      </c>
      <c r="Y21" s="1">
        <v>7</v>
      </c>
      <c r="Z21" s="1">
        <v>6.2</v>
      </c>
      <c r="AA21" s="1">
        <v>6.7</v>
      </c>
      <c r="AB21" s="1">
        <v>6.1</v>
      </c>
      <c r="AC21" s="1">
        <v>5.3</v>
      </c>
      <c r="AD21">
        <v>3.8</v>
      </c>
      <c r="AE21">
        <v>7.1</v>
      </c>
      <c r="AF21">
        <v>6.6</v>
      </c>
      <c r="AG21">
        <v>6.6</v>
      </c>
      <c r="AH21">
        <v>5.7</v>
      </c>
      <c r="AI21">
        <v>4.9000000000000004</v>
      </c>
      <c r="AJ21">
        <v>4.5</v>
      </c>
      <c r="AK21">
        <v>3.7</v>
      </c>
      <c r="AL21">
        <v>7.7</v>
      </c>
      <c r="AM21">
        <v>7</v>
      </c>
      <c r="AN21">
        <v>6.6</v>
      </c>
      <c r="AO21">
        <v>5.7</v>
      </c>
      <c r="AP21">
        <v>4.8</v>
      </c>
      <c r="AQ21">
        <v>4.5999999999999996</v>
      </c>
    </row>
    <row r="22" spans="1:43" x14ac:dyDescent="0.25">
      <c r="A22" t="s">
        <v>265</v>
      </c>
      <c r="B22" s="1">
        <v>3</v>
      </c>
      <c r="C22" s="1">
        <v>3.4</v>
      </c>
      <c r="D22" s="1">
        <v>5.3</v>
      </c>
      <c r="E22" s="1">
        <v>5.6</v>
      </c>
      <c r="F22" s="1">
        <v>2</v>
      </c>
      <c r="G22" s="1">
        <v>3.4</v>
      </c>
      <c r="H22" s="1">
        <v>2.9</v>
      </c>
      <c r="I22" s="1">
        <v>2.9</v>
      </c>
      <c r="J22" s="1">
        <v>3.5</v>
      </c>
      <c r="K22" s="1">
        <v>5.9</v>
      </c>
      <c r="L22" s="1">
        <v>4.4000000000000004</v>
      </c>
      <c r="M22" s="1">
        <v>2</v>
      </c>
      <c r="N22" s="1">
        <v>5</v>
      </c>
      <c r="O22" s="1">
        <v>4.5999999999999996</v>
      </c>
      <c r="P22" s="1">
        <v>2.9</v>
      </c>
      <c r="Q22" s="1">
        <v>5.7</v>
      </c>
      <c r="R22" s="1">
        <v>4.0999999999999996</v>
      </c>
      <c r="S22" s="1">
        <v>4.5</v>
      </c>
      <c r="T22" s="1">
        <v>4.7</v>
      </c>
      <c r="U22" s="1">
        <v>4.8</v>
      </c>
      <c r="V22" s="1">
        <v>3.8</v>
      </c>
      <c r="W22" s="1">
        <v>3</v>
      </c>
      <c r="X22" s="1">
        <v>5.7</v>
      </c>
      <c r="Y22" s="1">
        <v>3.8</v>
      </c>
      <c r="Z22" s="1">
        <v>3.9</v>
      </c>
      <c r="AA22" s="1">
        <v>4.7</v>
      </c>
      <c r="AB22" s="1">
        <v>3.4</v>
      </c>
      <c r="AC22" s="1">
        <v>2.4</v>
      </c>
      <c r="AD22">
        <v>2.9</v>
      </c>
      <c r="AE22">
        <v>4.0999999999999996</v>
      </c>
      <c r="AF22">
        <v>4.5</v>
      </c>
      <c r="AG22">
        <v>4.9000000000000004</v>
      </c>
      <c r="AH22">
        <v>3.4</v>
      </c>
      <c r="AI22">
        <v>2</v>
      </c>
      <c r="AJ22">
        <v>1.8</v>
      </c>
      <c r="AK22">
        <v>2.9</v>
      </c>
      <c r="AL22">
        <v>4.3</v>
      </c>
      <c r="AM22">
        <v>4.7</v>
      </c>
      <c r="AN22">
        <v>4.8</v>
      </c>
      <c r="AO22">
        <v>3.4</v>
      </c>
      <c r="AP22">
        <v>2.1</v>
      </c>
      <c r="AQ22">
        <v>1.8</v>
      </c>
    </row>
    <row r="23" spans="1:43" x14ac:dyDescent="0.25">
      <c r="A23" t="s">
        <v>13</v>
      </c>
      <c r="B23" s="1">
        <v>100</v>
      </c>
      <c r="C23" s="1">
        <v>6</v>
      </c>
      <c r="D23" s="1">
        <v>3.3</v>
      </c>
      <c r="E23" s="1">
        <v>3.1</v>
      </c>
      <c r="F23" s="1">
        <v>3.4</v>
      </c>
      <c r="G23" s="1">
        <v>5.9</v>
      </c>
      <c r="H23" s="1">
        <v>3.2</v>
      </c>
      <c r="I23" s="1">
        <v>100</v>
      </c>
      <c r="J23" s="1">
        <v>6.2</v>
      </c>
      <c r="K23" s="1">
        <v>2.8</v>
      </c>
      <c r="L23" s="1">
        <v>1.9</v>
      </c>
      <c r="M23" s="1">
        <v>3.4</v>
      </c>
      <c r="N23" s="1">
        <v>7.6</v>
      </c>
      <c r="O23" s="1">
        <v>5.3</v>
      </c>
      <c r="P23" s="1">
        <v>100</v>
      </c>
      <c r="Q23" s="1">
        <v>2.9</v>
      </c>
      <c r="R23" s="1">
        <v>2.2000000000000002</v>
      </c>
      <c r="S23" s="1">
        <v>2.7</v>
      </c>
      <c r="T23" s="1">
        <v>7.4</v>
      </c>
      <c r="U23" s="1">
        <v>5.3</v>
      </c>
      <c r="V23" s="1">
        <v>3.5</v>
      </c>
      <c r="W23" s="1">
        <v>100</v>
      </c>
      <c r="X23" s="1">
        <v>2.9</v>
      </c>
      <c r="Y23" s="1">
        <v>2.7</v>
      </c>
      <c r="Z23" s="1">
        <v>2.2000000000000002</v>
      </c>
      <c r="AA23" s="1">
        <v>7.7</v>
      </c>
      <c r="AB23" s="1">
        <v>5.3</v>
      </c>
      <c r="AC23" s="1">
        <v>3.8</v>
      </c>
      <c r="AD23">
        <v>100</v>
      </c>
      <c r="AE23">
        <v>2.7</v>
      </c>
      <c r="AF23">
        <v>2.6</v>
      </c>
      <c r="AG23">
        <v>2.7</v>
      </c>
      <c r="AH23">
        <v>5.3</v>
      </c>
      <c r="AI23">
        <v>4.5</v>
      </c>
      <c r="AJ23">
        <v>3.4</v>
      </c>
      <c r="AK23">
        <v>100</v>
      </c>
      <c r="AL23">
        <v>2.8</v>
      </c>
      <c r="AM23">
        <v>2.6</v>
      </c>
      <c r="AN23">
        <v>2.6</v>
      </c>
      <c r="AO23">
        <v>5.3</v>
      </c>
      <c r="AP23">
        <v>4.5999999999999996</v>
      </c>
      <c r="AQ23">
        <v>3</v>
      </c>
    </row>
    <row r="24" spans="1:43" x14ac:dyDescent="0.25">
      <c r="A24" t="s">
        <v>264</v>
      </c>
      <c r="B24" s="1">
        <v>66.099999999999994</v>
      </c>
      <c r="C24" s="1">
        <v>5.0999999999999996</v>
      </c>
      <c r="D24" s="1">
        <v>3</v>
      </c>
      <c r="E24" s="1">
        <v>2.4</v>
      </c>
      <c r="F24" s="1">
        <v>3.2</v>
      </c>
      <c r="G24" s="1">
        <v>5.8</v>
      </c>
      <c r="H24" s="1">
        <v>2.6</v>
      </c>
      <c r="I24" s="1">
        <v>65</v>
      </c>
      <c r="J24" s="1">
        <v>5.3</v>
      </c>
      <c r="K24" s="1">
        <v>2.5</v>
      </c>
      <c r="L24" s="1">
        <v>0.6</v>
      </c>
      <c r="M24" s="1">
        <v>3.3</v>
      </c>
      <c r="N24" s="1">
        <v>7.5</v>
      </c>
      <c r="O24" s="1">
        <v>4.8</v>
      </c>
      <c r="P24" s="1">
        <v>64.7</v>
      </c>
      <c r="Q24" s="1">
        <v>2.6</v>
      </c>
      <c r="R24" s="1">
        <v>1</v>
      </c>
      <c r="S24" s="1">
        <v>1.5</v>
      </c>
      <c r="T24" s="1">
        <v>7.5</v>
      </c>
      <c r="U24" s="1">
        <v>4.9000000000000004</v>
      </c>
      <c r="V24" s="1">
        <v>2.7</v>
      </c>
      <c r="W24" s="1">
        <v>64</v>
      </c>
      <c r="X24" s="1">
        <v>2.6</v>
      </c>
      <c r="Y24" s="1">
        <v>1.5</v>
      </c>
      <c r="Z24" s="1">
        <v>1.4</v>
      </c>
      <c r="AA24" s="1">
        <v>7.6</v>
      </c>
      <c r="AB24" s="1">
        <v>4.7</v>
      </c>
      <c r="AC24" s="1">
        <v>2.6</v>
      </c>
      <c r="AD24">
        <v>65.599999999999994</v>
      </c>
      <c r="AE24">
        <v>1.6</v>
      </c>
      <c r="AF24">
        <v>1.6</v>
      </c>
      <c r="AG24">
        <v>1.8</v>
      </c>
      <c r="AH24">
        <v>4.5999999999999996</v>
      </c>
      <c r="AI24">
        <v>2.8</v>
      </c>
      <c r="AJ24">
        <v>2.2000000000000002</v>
      </c>
      <c r="AK24">
        <v>65.8</v>
      </c>
      <c r="AL24">
        <v>1.7</v>
      </c>
      <c r="AM24">
        <v>1.7</v>
      </c>
      <c r="AN24">
        <v>1.8</v>
      </c>
      <c r="AO24">
        <v>4.5999999999999996</v>
      </c>
      <c r="AP24">
        <v>2.6</v>
      </c>
      <c r="AQ24">
        <v>2.2000000000000002</v>
      </c>
    </row>
    <row r="25" spans="1:43" x14ac:dyDescent="0.25">
      <c r="A25" t="s">
        <v>258</v>
      </c>
      <c r="B25" s="1">
        <v>33.9</v>
      </c>
      <c r="C25" s="1">
        <v>7.6</v>
      </c>
      <c r="D25" s="1">
        <v>3.9</v>
      </c>
      <c r="E25" s="1">
        <v>4.4000000000000004</v>
      </c>
      <c r="F25" s="1">
        <v>3.7</v>
      </c>
      <c r="G25" s="1">
        <v>6.2</v>
      </c>
      <c r="H25" s="1">
        <v>4.4000000000000004</v>
      </c>
      <c r="I25" s="1">
        <v>35</v>
      </c>
      <c r="J25" s="1">
        <v>7.7</v>
      </c>
      <c r="K25" s="1">
        <v>3.3</v>
      </c>
      <c r="L25" s="1">
        <v>4.2</v>
      </c>
      <c r="M25" s="1">
        <v>3.7</v>
      </c>
      <c r="N25" s="1">
        <v>7.6</v>
      </c>
      <c r="O25" s="1">
        <v>6.2</v>
      </c>
      <c r="P25" s="1">
        <v>35.299999999999997</v>
      </c>
      <c r="Q25" s="1">
        <v>3.5</v>
      </c>
      <c r="R25" s="1">
        <v>4.4000000000000004</v>
      </c>
      <c r="S25" s="1">
        <v>4.8</v>
      </c>
      <c r="T25" s="1">
        <v>7.3</v>
      </c>
      <c r="U25" s="1">
        <v>6</v>
      </c>
      <c r="V25" s="1">
        <v>4.9000000000000004</v>
      </c>
      <c r="W25" s="1">
        <v>36</v>
      </c>
      <c r="X25" s="1">
        <v>3.5</v>
      </c>
      <c r="Y25" s="1">
        <v>4.7</v>
      </c>
      <c r="Z25" s="1">
        <v>3.7</v>
      </c>
      <c r="AA25" s="1">
        <v>7.8</v>
      </c>
      <c r="AB25" s="1">
        <v>6.2</v>
      </c>
      <c r="AC25" s="1">
        <v>5.8</v>
      </c>
      <c r="AD25">
        <v>34.4</v>
      </c>
      <c r="AE25">
        <v>4.7</v>
      </c>
      <c r="AF25">
        <v>4.4000000000000004</v>
      </c>
      <c r="AG25">
        <v>4.3</v>
      </c>
      <c r="AH25">
        <v>6.8</v>
      </c>
      <c r="AI25">
        <v>7.8</v>
      </c>
      <c r="AJ25">
        <v>5.7</v>
      </c>
      <c r="AK25">
        <v>34.200000000000003</v>
      </c>
      <c r="AL25">
        <v>5</v>
      </c>
      <c r="AM25">
        <v>4.3</v>
      </c>
      <c r="AN25">
        <v>4.2</v>
      </c>
      <c r="AO25">
        <v>6.7</v>
      </c>
      <c r="AP25">
        <v>8.5</v>
      </c>
      <c r="AQ25">
        <v>4.5999999999999996</v>
      </c>
    </row>
    <row r="26" spans="1:43" x14ac:dyDescent="0.25">
      <c r="A26" t="s">
        <v>14</v>
      </c>
    </row>
    <row r="27" spans="1:43" x14ac:dyDescent="0.25">
      <c r="A27" t="s">
        <v>259</v>
      </c>
      <c r="B27" s="1">
        <v>100</v>
      </c>
      <c r="C27" s="1">
        <v>6.1</v>
      </c>
      <c r="D27" s="1">
        <v>3.1</v>
      </c>
      <c r="E27" s="1">
        <v>2.6</v>
      </c>
      <c r="F27" s="1"/>
      <c r="G27" s="1"/>
      <c r="H27" s="1"/>
      <c r="I27" s="1">
        <v>100</v>
      </c>
      <c r="J27" s="1">
        <v>6.2</v>
      </c>
      <c r="K27" s="1">
        <v>3.3</v>
      </c>
      <c r="L27" s="1">
        <v>1</v>
      </c>
      <c r="M27" s="1" t="s">
        <v>21</v>
      </c>
      <c r="N27" s="1" t="s">
        <v>21</v>
      </c>
      <c r="O27" s="1" t="s">
        <v>21</v>
      </c>
      <c r="P27" s="1">
        <v>100</v>
      </c>
      <c r="Q27" s="1">
        <v>3.5</v>
      </c>
      <c r="R27" s="1">
        <v>1.3</v>
      </c>
      <c r="S27" s="1">
        <v>2.1</v>
      </c>
      <c r="T27" s="1" t="s">
        <v>21</v>
      </c>
      <c r="U27" s="1" t="s">
        <v>21</v>
      </c>
      <c r="V27" s="1" t="s">
        <v>21</v>
      </c>
      <c r="W27" s="1">
        <v>100</v>
      </c>
      <c r="X27" s="1">
        <v>3.6</v>
      </c>
      <c r="Y27" s="1">
        <v>1.4</v>
      </c>
      <c r="Z27" s="1">
        <v>1.7</v>
      </c>
      <c r="AA27" s="1" t="s">
        <v>21</v>
      </c>
      <c r="AB27" s="1" t="s">
        <v>21</v>
      </c>
      <c r="AC27" s="1" t="s">
        <v>21</v>
      </c>
      <c r="AD27">
        <v>100</v>
      </c>
      <c r="AE27">
        <v>1.4</v>
      </c>
      <c r="AF27">
        <v>1.8</v>
      </c>
      <c r="AG27">
        <v>2.2999999999999998</v>
      </c>
      <c r="AK27">
        <v>100</v>
      </c>
      <c r="AL27">
        <v>1.5</v>
      </c>
      <c r="AM27">
        <v>1.8</v>
      </c>
      <c r="AN27">
        <v>2.1</v>
      </c>
    </row>
    <row r="28" spans="1:43" x14ac:dyDescent="0.25">
      <c r="A28" t="s">
        <v>260</v>
      </c>
      <c r="B28" s="1">
        <v>100</v>
      </c>
      <c r="C28" s="1">
        <v>6</v>
      </c>
      <c r="D28" s="1">
        <v>3.7</v>
      </c>
      <c r="E28" s="1">
        <v>3.5</v>
      </c>
      <c r="F28" s="1"/>
      <c r="G28" s="1"/>
      <c r="H28" s="1"/>
      <c r="I28" s="1">
        <v>100</v>
      </c>
      <c r="J28" s="1">
        <v>6</v>
      </c>
      <c r="K28" s="1">
        <v>3</v>
      </c>
      <c r="L28" s="1">
        <v>2.4</v>
      </c>
      <c r="M28" s="1" t="s">
        <v>21</v>
      </c>
      <c r="N28" s="1" t="s">
        <v>21</v>
      </c>
      <c r="O28" s="1" t="s">
        <v>21</v>
      </c>
      <c r="P28" s="1">
        <v>100</v>
      </c>
      <c r="Q28" s="1">
        <v>3.3</v>
      </c>
      <c r="R28" s="1">
        <v>2.7</v>
      </c>
      <c r="S28" s="1">
        <v>3.1</v>
      </c>
      <c r="T28" s="1" t="s">
        <v>21</v>
      </c>
      <c r="U28" s="1" t="s">
        <v>21</v>
      </c>
      <c r="V28" s="1" t="s">
        <v>21</v>
      </c>
      <c r="W28" s="1">
        <v>100</v>
      </c>
      <c r="X28" s="1">
        <v>3.4</v>
      </c>
      <c r="Y28" s="1">
        <v>3.1</v>
      </c>
      <c r="Z28" s="1">
        <v>2.7</v>
      </c>
      <c r="AA28" s="1" t="s">
        <v>21</v>
      </c>
      <c r="AB28" s="1" t="s">
        <v>21</v>
      </c>
      <c r="AC28" s="1" t="s">
        <v>21</v>
      </c>
      <c r="AD28">
        <v>100</v>
      </c>
      <c r="AE28">
        <v>3.16</v>
      </c>
      <c r="AF28">
        <v>3.1</v>
      </c>
      <c r="AG28">
        <v>3.2</v>
      </c>
      <c r="AK28">
        <v>100</v>
      </c>
      <c r="AL28">
        <v>3.3</v>
      </c>
      <c r="AM28">
        <v>3.1</v>
      </c>
      <c r="AN28">
        <v>3.1</v>
      </c>
    </row>
    <row r="29" spans="1:43" x14ac:dyDescent="0.25">
      <c r="A29" t="s">
        <v>261</v>
      </c>
      <c r="B29" s="1"/>
      <c r="C29" s="1">
        <v>10.3</v>
      </c>
      <c r="D29" s="1">
        <v>1.8</v>
      </c>
      <c r="E29" s="1">
        <v>3.1</v>
      </c>
      <c r="F29" s="1"/>
      <c r="G29" s="1"/>
      <c r="H29" s="1"/>
      <c r="I29" s="1"/>
      <c r="J29" s="1">
        <v>10.1</v>
      </c>
      <c r="K29" s="1">
        <v>4.0999999999999996</v>
      </c>
      <c r="L29" s="1">
        <v>1.4</v>
      </c>
      <c r="M29" s="1" t="s">
        <v>21</v>
      </c>
      <c r="N29" s="1" t="s">
        <v>21</v>
      </c>
      <c r="O29" s="1" t="s">
        <v>21</v>
      </c>
      <c r="P29" s="1"/>
      <c r="Q29" s="1">
        <v>3.2</v>
      </c>
      <c r="R29" s="1">
        <v>0.3</v>
      </c>
      <c r="S29" s="1">
        <v>2.8</v>
      </c>
      <c r="T29" s="1" t="s">
        <v>21</v>
      </c>
      <c r="U29" s="1" t="s">
        <v>21</v>
      </c>
      <c r="V29" s="1" t="s">
        <v>21</v>
      </c>
      <c r="W29" s="1"/>
      <c r="X29" s="1">
        <v>3.2</v>
      </c>
      <c r="Y29" s="1">
        <v>-1.4</v>
      </c>
      <c r="Z29" s="1">
        <v>1.5</v>
      </c>
      <c r="AA29" s="1" t="s">
        <v>21</v>
      </c>
      <c r="AB29" s="1" t="s">
        <v>21</v>
      </c>
      <c r="AC29" s="1" t="s">
        <v>21</v>
      </c>
      <c r="AE29">
        <v>-1.7</v>
      </c>
      <c r="AF29">
        <v>1.3</v>
      </c>
      <c r="AG29">
        <v>2</v>
      </c>
      <c r="AL29">
        <v>-1.2</v>
      </c>
      <c r="AM29">
        <v>1.7</v>
      </c>
      <c r="AN29">
        <v>2.2999999999999998</v>
      </c>
    </row>
  </sheetData>
  <phoneticPr fontId="4"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339C0-1ACE-40CC-8695-FAA00160F543}">
  <sheetPr codeName="Tabelle7">
    <tabColor theme="7" tint="0.79998168889431442"/>
  </sheetPr>
  <dimension ref="A1:BI28"/>
  <sheetViews>
    <sheetView workbookViewId="0">
      <pane xSplit="1" ySplit="4" topLeftCell="AO5" activePane="bottomRight" state="frozen"/>
      <selection activeCell="K25" sqref="K25"/>
      <selection pane="topRight" activeCell="K25" sqref="K25"/>
      <selection pane="bottomLeft" activeCell="K25" sqref="K25"/>
      <selection pane="bottomRight" activeCell="AZ1" sqref="AZ1:BI1048576"/>
    </sheetView>
  </sheetViews>
  <sheetFormatPr baseColWidth="10" defaultRowHeight="15" x14ac:dyDescent="0.25"/>
  <cols>
    <col min="1" max="1" width="25.42578125" bestFit="1" customWidth="1"/>
  </cols>
  <sheetData>
    <row r="1" spans="1:61" x14ac:dyDescent="0.25">
      <c r="B1" t="str">
        <f>B2&amp;":"&amp;B3&amp;IF(B4&lt;&gt;"",":"&amp;B4,"")</f>
        <v>KU22:Gew</v>
      </c>
      <c r="C1" t="str">
        <f t="shared" ref="C1:AL1" si="0">C2&amp;":"&amp;C3&amp;IF(C4&lt;&gt;"",":"&amp;C4,"")</f>
        <v>KU22:BIP:2021</v>
      </c>
      <c r="D1" t="str">
        <f t="shared" si="0"/>
        <v>KU22:BIP:2022</v>
      </c>
      <c r="E1" t="str">
        <f t="shared" si="0"/>
        <v>KU22:BIP:2023</v>
      </c>
      <c r="F1" t="str">
        <f t="shared" si="0"/>
        <v>KU22:VPI:2021</v>
      </c>
      <c r="G1" t="str">
        <f t="shared" si="0"/>
        <v>KU22:VPI:2022</v>
      </c>
      <c r="H1" t="str">
        <f t="shared" si="0"/>
        <v>KU22:VPI:2023</v>
      </c>
      <c r="I1" t="str">
        <f t="shared" si="0"/>
        <v>KU22:ALQ:2021</v>
      </c>
      <c r="J1" t="str">
        <f t="shared" si="0"/>
        <v>KU22:ALQ:2022</v>
      </c>
      <c r="K1" t="str">
        <f t="shared" si="0"/>
        <v>KU22:ALQ:2023</v>
      </c>
      <c r="L1" t="str">
        <f t="shared" si="0"/>
        <v>JG22:Gew</v>
      </c>
      <c r="M1" t="str">
        <f t="shared" si="0"/>
        <v>JG22:BIP:2021</v>
      </c>
      <c r="N1" t="str">
        <f t="shared" si="0"/>
        <v>JG22:BIP:2022</v>
      </c>
      <c r="O1" t="str">
        <f t="shared" si="0"/>
        <v>JG22:BIP:2023</v>
      </c>
      <c r="P1" t="str">
        <f t="shared" si="0"/>
        <v>JG22:VPI:2021</v>
      </c>
      <c r="Q1" t="str">
        <f t="shared" si="0"/>
        <v>JG22:VPI:2022</v>
      </c>
      <c r="R1" t="str">
        <f t="shared" si="0"/>
        <v>JG22:VPI:2023</v>
      </c>
      <c r="S1" t="str">
        <f t="shared" si="0"/>
        <v>JG22:ALQ:2021</v>
      </c>
      <c r="T1" t="str">
        <f t="shared" si="0"/>
        <v>JG22:ALQ:2022</v>
      </c>
      <c r="U1" t="str">
        <f t="shared" si="0"/>
        <v>JG22:ALQ:2023</v>
      </c>
      <c r="V1" t="str">
        <f t="shared" si="0"/>
        <v>KU23:Gew</v>
      </c>
      <c r="W1" t="str">
        <f t="shared" si="0"/>
        <v>KU23:BIP:2022</v>
      </c>
      <c r="X1" t="str">
        <f t="shared" si="0"/>
        <v>KU23:BIP:2023</v>
      </c>
      <c r="Y1" t="str">
        <f t="shared" si="0"/>
        <v>KU23:BIP:2024</v>
      </c>
      <c r="Z1" t="str">
        <f t="shared" si="0"/>
        <v>KU23:VPI:2022</v>
      </c>
      <c r="AA1" t="str">
        <f t="shared" si="0"/>
        <v>KU23:VPI:2023</v>
      </c>
      <c r="AB1" t="str">
        <f t="shared" si="0"/>
        <v>KU23:VPI:2024</v>
      </c>
      <c r="AC1" t="str">
        <f t="shared" si="0"/>
        <v>KU23:ALQ:2022</v>
      </c>
      <c r="AD1" t="str">
        <f t="shared" si="0"/>
        <v>KU23:ALQ:2023</v>
      </c>
      <c r="AE1" t="str">
        <f t="shared" si="0"/>
        <v>KU23:ALQ:2024</v>
      </c>
      <c r="AF1" t="str">
        <f t="shared" si="0"/>
        <v>JG23:Gew</v>
      </c>
      <c r="AG1" t="str">
        <f t="shared" si="0"/>
        <v>JG23:BIP:2022</v>
      </c>
      <c r="AH1" t="str">
        <f t="shared" si="0"/>
        <v>JG23:BIP:2023</v>
      </c>
      <c r="AI1" t="str">
        <f t="shared" si="0"/>
        <v>JG23:BIP:2024</v>
      </c>
      <c r="AJ1" t="str">
        <f t="shared" si="0"/>
        <v>JG23:VPI:2022</v>
      </c>
      <c r="AK1" t="str">
        <f t="shared" si="0"/>
        <v>JG23:VPI:2023</v>
      </c>
      <c r="AL1" t="str">
        <f t="shared" si="0"/>
        <v>JG23:VPI:2024</v>
      </c>
      <c r="AM1" t="str">
        <f>AM2&amp;":"&amp;AM3&amp;IF(AM4&lt;&gt;"",":"&amp;AM4,"")</f>
        <v>JG23:ALQ:2022</v>
      </c>
      <c r="AN1" t="str">
        <f>AN2&amp;":"&amp;AN3&amp;IF(AN4&lt;&gt;"",":"&amp;AN4,"")</f>
        <v>JG23:ALQ:2023</v>
      </c>
      <c r="AO1" t="str">
        <f>AO2&amp;":"&amp;AO3&amp;IF(AO4&lt;&gt;"",":"&amp;AO4,"")</f>
        <v>JG23:ALQ:2024</v>
      </c>
      <c r="AP1" t="s">
        <v>267</v>
      </c>
      <c r="AQ1" t="s">
        <v>268</v>
      </c>
      <c r="AR1" t="s">
        <v>269</v>
      </c>
      <c r="AS1" t="s">
        <v>270</v>
      </c>
      <c r="AT1" t="s">
        <v>271</v>
      </c>
      <c r="AU1" t="s">
        <v>272</v>
      </c>
      <c r="AV1" t="s">
        <v>273</v>
      </c>
      <c r="AW1" t="s">
        <v>274</v>
      </c>
      <c r="AX1" t="s">
        <v>275</v>
      </c>
      <c r="AY1" t="s">
        <v>276</v>
      </c>
      <c r="AZ1" t="s">
        <v>295</v>
      </c>
      <c r="BA1" t="s">
        <v>296</v>
      </c>
      <c r="BB1" t="s">
        <v>297</v>
      </c>
      <c r="BC1" t="s">
        <v>298</v>
      </c>
      <c r="BD1" t="s">
        <v>299</v>
      </c>
      <c r="BE1" t="s">
        <v>300</v>
      </c>
      <c r="BF1" t="s">
        <v>301</v>
      </c>
      <c r="BG1" t="s">
        <v>303</v>
      </c>
      <c r="BH1" t="s">
        <v>304</v>
      </c>
      <c r="BI1" t="s">
        <v>305</v>
      </c>
    </row>
    <row r="2" spans="1:61" x14ac:dyDescent="0.25">
      <c r="B2" t="s">
        <v>16</v>
      </c>
      <c r="C2" t="s">
        <v>16</v>
      </c>
      <c r="D2" t="s">
        <v>16</v>
      </c>
      <c r="E2" t="s">
        <v>16</v>
      </c>
      <c r="F2" t="s">
        <v>16</v>
      </c>
      <c r="G2" t="s">
        <v>16</v>
      </c>
      <c r="H2" t="s">
        <v>16</v>
      </c>
      <c r="I2" t="s">
        <v>16</v>
      </c>
      <c r="J2" t="s">
        <v>16</v>
      </c>
      <c r="K2" t="s">
        <v>16</v>
      </c>
      <c r="L2" t="s">
        <v>19</v>
      </c>
      <c r="M2" t="s">
        <v>19</v>
      </c>
      <c r="N2" t="s">
        <v>19</v>
      </c>
      <c r="O2" t="s">
        <v>19</v>
      </c>
      <c r="P2" t="s">
        <v>19</v>
      </c>
      <c r="Q2" t="s">
        <v>19</v>
      </c>
      <c r="R2" t="s">
        <v>19</v>
      </c>
      <c r="S2" t="s">
        <v>19</v>
      </c>
      <c r="T2" t="s">
        <v>19</v>
      </c>
      <c r="U2" t="s">
        <v>19</v>
      </c>
      <c r="V2" t="s">
        <v>17</v>
      </c>
      <c r="W2" t="s">
        <v>17</v>
      </c>
      <c r="X2" t="s">
        <v>17</v>
      </c>
      <c r="Y2" t="s">
        <v>17</v>
      </c>
      <c r="Z2" t="s">
        <v>17</v>
      </c>
      <c r="AA2" t="s">
        <v>17</v>
      </c>
      <c r="AB2" t="s">
        <v>17</v>
      </c>
      <c r="AC2" t="s">
        <v>17</v>
      </c>
      <c r="AD2" t="s">
        <v>17</v>
      </c>
      <c r="AE2" t="s">
        <v>17</v>
      </c>
      <c r="AF2" t="s">
        <v>20</v>
      </c>
      <c r="AG2" t="s">
        <v>20</v>
      </c>
      <c r="AH2" t="s">
        <v>20</v>
      </c>
      <c r="AI2" t="s">
        <v>20</v>
      </c>
      <c r="AJ2" t="s">
        <v>20</v>
      </c>
      <c r="AK2" t="s">
        <v>20</v>
      </c>
      <c r="AL2" t="s">
        <v>20</v>
      </c>
      <c r="AM2" t="s">
        <v>20</v>
      </c>
      <c r="AN2" t="s">
        <v>20</v>
      </c>
      <c r="AO2" t="s">
        <v>20</v>
      </c>
      <c r="AP2" t="s">
        <v>255</v>
      </c>
      <c r="AQ2" t="s">
        <v>255</v>
      </c>
      <c r="AR2" t="s">
        <v>255</v>
      </c>
      <c r="AS2" t="s">
        <v>255</v>
      </c>
      <c r="AT2" t="s">
        <v>255</v>
      </c>
      <c r="AU2" t="s">
        <v>255</v>
      </c>
      <c r="AV2" t="s">
        <v>255</v>
      </c>
      <c r="AW2" t="s">
        <v>255</v>
      </c>
      <c r="AX2" t="s">
        <v>255</v>
      </c>
      <c r="AY2" t="s">
        <v>255</v>
      </c>
      <c r="AZ2" t="s">
        <v>302</v>
      </c>
      <c r="BA2" t="s">
        <v>302</v>
      </c>
      <c r="BB2" t="s">
        <v>302</v>
      </c>
      <c r="BC2" t="s">
        <v>302</v>
      </c>
      <c r="BD2" t="s">
        <v>302</v>
      </c>
      <c r="BE2" t="s">
        <v>302</v>
      </c>
      <c r="BF2" t="s">
        <v>302</v>
      </c>
      <c r="BG2" t="s">
        <v>302</v>
      </c>
      <c r="BH2" t="s">
        <v>302</v>
      </c>
      <c r="BI2" t="s">
        <v>302</v>
      </c>
    </row>
    <row r="3" spans="1:61" x14ac:dyDescent="0.25">
      <c r="B3" t="s">
        <v>22</v>
      </c>
      <c r="C3" t="s">
        <v>15</v>
      </c>
      <c r="D3" t="s">
        <v>15</v>
      </c>
      <c r="E3" t="s">
        <v>15</v>
      </c>
      <c r="F3" t="s">
        <v>18</v>
      </c>
      <c r="G3" t="s">
        <v>18</v>
      </c>
      <c r="H3" t="s">
        <v>18</v>
      </c>
      <c r="I3" t="s">
        <v>80</v>
      </c>
      <c r="J3" t="s">
        <v>80</v>
      </c>
      <c r="K3" t="s">
        <v>80</v>
      </c>
      <c r="L3" t="s">
        <v>22</v>
      </c>
      <c r="M3" t="s">
        <v>15</v>
      </c>
      <c r="N3" t="s">
        <v>15</v>
      </c>
      <c r="O3" t="s">
        <v>15</v>
      </c>
      <c r="P3" t="s">
        <v>18</v>
      </c>
      <c r="Q3" t="s">
        <v>18</v>
      </c>
      <c r="R3" t="s">
        <v>18</v>
      </c>
      <c r="S3" t="s">
        <v>80</v>
      </c>
      <c r="T3" t="s">
        <v>80</v>
      </c>
      <c r="U3" t="s">
        <v>80</v>
      </c>
      <c r="V3" t="s">
        <v>22</v>
      </c>
      <c r="W3" t="s">
        <v>15</v>
      </c>
      <c r="X3" t="s">
        <v>15</v>
      </c>
      <c r="Y3" t="s">
        <v>15</v>
      </c>
      <c r="Z3" t="s">
        <v>18</v>
      </c>
      <c r="AA3" t="s">
        <v>18</v>
      </c>
      <c r="AB3" t="s">
        <v>18</v>
      </c>
      <c r="AC3" t="s">
        <v>80</v>
      </c>
      <c r="AD3" t="s">
        <v>80</v>
      </c>
      <c r="AE3" t="s">
        <v>80</v>
      </c>
      <c r="AF3" t="s">
        <v>22</v>
      </c>
      <c r="AG3" t="s">
        <v>15</v>
      </c>
      <c r="AH3" t="s">
        <v>15</v>
      </c>
      <c r="AI3" t="s">
        <v>15</v>
      </c>
      <c r="AJ3" t="s">
        <v>18</v>
      </c>
      <c r="AK3" t="s">
        <v>18</v>
      </c>
      <c r="AL3" t="s">
        <v>18</v>
      </c>
      <c r="AM3" t="s">
        <v>80</v>
      </c>
      <c r="AN3" t="s">
        <v>80</v>
      </c>
      <c r="AO3" t="s">
        <v>80</v>
      </c>
      <c r="AP3" t="s">
        <v>22</v>
      </c>
      <c r="AQ3" t="s">
        <v>15</v>
      </c>
      <c r="AR3" t="s">
        <v>15</v>
      </c>
      <c r="AS3" t="s">
        <v>15</v>
      </c>
      <c r="AT3" t="s">
        <v>18</v>
      </c>
      <c r="AU3" t="s">
        <v>18</v>
      </c>
      <c r="AV3" t="s">
        <v>18</v>
      </c>
      <c r="AW3" t="s">
        <v>80</v>
      </c>
      <c r="AX3" t="s">
        <v>80</v>
      </c>
      <c r="AY3" t="s">
        <v>80</v>
      </c>
      <c r="AZ3" t="s">
        <v>22</v>
      </c>
      <c r="BA3" t="s">
        <v>15</v>
      </c>
      <c r="BB3" t="s">
        <v>15</v>
      </c>
      <c r="BC3" t="s">
        <v>15</v>
      </c>
      <c r="BD3" t="s">
        <v>18</v>
      </c>
      <c r="BE3" t="s">
        <v>18</v>
      </c>
      <c r="BF3" t="s">
        <v>18</v>
      </c>
      <c r="BG3" t="s">
        <v>80</v>
      </c>
      <c r="BH3" t="s">
        <v>80</v>
      </c>
      <c r="BI3" t="s">
        <v>80</v>
      </c>
    </row>
    <row r="4" spans="1:61" x14ac:dyDescent="0.25">
      <c r="C4">
        <v>2021</v>
      </c>
      <c r="D4">
        <f>C4+1</f>
        <v>2022</v>
      </c>
      <c r="E4">
        <f>D4+1</f>
        <v>2023</v>
      </c>
      <c r="F4">
        <f t="shared" ref="F4:K4" si="1">C4</f>
        <v>2021</v>
      </c>
      <c r="G4">
        <f t="shared" si="1"/>
        <v>2022</v>
      </c>
      <c r="H4">
        <f t="shared" si="1"/>
        <v>2023</v>
      </c>
      <c r="I4">
        <f t="shared" si="1"/>
        <v>2021</v>
      </c>
      <c r="J4">
        <f t="shared" si="1"/>
        <v>2022</v>
      </c>
      <c r="K4">
        <f t="shared" si="1"/>
        <v>2023</v>
      </c>
      <c r="M4">
        <v>2021</v>
      </c>
      <c r="N4">
        <f>M4+1</f>
        <v>2022</v>
      </c>
      <c r="O4">
        <f>N4+1</f>
        <v>2023</v>
      </c>
      <c r="P4">
        <f t="shared" ref="P4:U4" si="2">M4</f>
        <v>2021</v>
      </c>
      <c r="Q4">
        <f t="shared" si="2"/>
        <v>2022</v>
      </c>
      <c r="R4">
        <f t="shared" si="2"/>
        <v>2023</v>
      </c>
      <c r="S4">
        <f t="shared" si="2"/>
        <v>2021</v>
      </c>
      <c r="T4">
        <f t="shared" si="2"/>
        <v>2022</v>
      </c>
      <c r="U4">
        <f t="shared" si="2"/>
        <v>2023</v>
      </c>
      <c r="W4">
        <v>2022</v>
      </c>
      <c r="X4">
        <f>W4+1</f>
        <v>2023</v>
      </c>
      <c r="Y4">
        <f>X4+1</f>
        <v>2024</v>
      </c>
      <c r="Z4">
        <f t="shared" ref="Z4:AE4" si="3">W4</f>
        <v>2022</v>
      </c>
      <c r="AA4">
        <f t="shared" si="3"/>
        <v>2023</v>
      </c>
      <c r="AB4">
        <f t="shared" si="3"/>
        <v>2024</v>
      </c>
      <c r="AC4">
        <f t="shared" si="3"/>
        <v>2022</v>
      </c>
      <c r="AD4">
        <f t="shared" si="3"/>
        <v>2023</v>
      </c>
      <c r="AE4">
        <f t="shared" si="3"/>
        <v>2024</v>
      </c>
      <c r="AG4">
        <v>2022</v>
      </c>
      <c r="AH4">
        <f>AG4+1</f>
        <v>2023</v>
      </c>
      <c r="AI4">
        <f>AH4+1</f>
        <v>2024</v>
      </c>
      <c r="AJ4">
        <f t="shared" ref="AJ4:AO4" si="4">AG4</f>
        <v>2022</v>
      </c>
      <c r="AK4">
        <f t="shared" si="4"/>
        <v>2023</v>
      </c>
      <c r="AL4">
        <f t="shared" si="4"/>
        <v>2024</v>
      </c>
      <c r="AM4">
        <f t="shared" si="4"/>
        <v>2022</v>
      </c>
      <c r="AN4">
        <f t="shared" si="4"/>
        <v>2023</v>
      </c>
      <c r="AO4">
        <f t="shared" si="4"/>
        <v>2024</v>
      </c>
      <c r="AQ4">
        <v>2023</v>
      </c>
      <c r="AR4">
        <v>2024</v>
      </c>
      <c r="AS4">
        <v>2025</v>
      </c>
      <c r="AT4">
        <v>2023</v>
      </c>
      <c r="AU4">
        <v>2024</v>
      </c>
      <c r="AV4">
        <v>2025</v>
      </c>
      <c r="AW4">
        <v>2023</v>
      </c>
      <c r="AX4">
        <v>2024</v>
      </c>
      <c r="AY4">
        <v>2025</v>
      </c>
      <c r="BA4">
        <v>2023</v>
      </c>
      <c r="BB4">
        <v>2024</v>
      </c>
      <c r="BC4">
        <v>2025</v>
      </c>
      <c r="BD4">
        <v>2023</v>
      </c>
      <c r="BE4">
        <v>2024</v>
      </c>
      <c r="BF4">
        <v>2025</v>
      </c>
      <c r="BG4">
        <v>2023</v>
      </c>
      <c r="BH4">
        <v>2024</v>
      </c>
      <c r="BI4">
        <v>2025</v>
      </c>
    </row>
    <row r="5" spans="1:61" x14ac:dyDescent="0.25">
      <c r="A5" t="s">
        <v>1</v>
      </c>
      <c r="B5" s="1">
        <v>100</v>
      </c>
      <c r="C5" s="1">
        <v>5.3</v>
      </c>
      <c r="D5" s="1">
        <v>2.9</v>
      </c>
      <c r="E5" s="1">
        <v>2.9</v>
      </c>
      <c r="F5" s="1">
        <v>2.6</v>
      </c>
      <c r="G5" s="1">
        <v>6.2</v>
      </c>
      <c r="H5" s="1">
        <v>2.9</v>
      </c>
      <c r="I5" s="1">
        <v>7.7</v>
      </c>
      <c r="J5" s="1">
        <v>6.9</v>
      </c>
      <c r="K5" s="1">
        <v>6.5</v>
      </c>
      <c r="L5" s="1">
        <v>100</v>
      </c>
      <c r="M5" s="1">
        <v>5.3</v>
      </c>
      <c r="N5" s="1">
        <v>3.3</v>
      </c>
      <c r="O5" s="1">
        <v>0.3</v>
      </c>
      <c r="P5" s="1">
        <v>2.6</v>
      </c>
      <c r="Q5" s="1">
        <v>8.5</v>
      </c>
      <c r="R5" s="1">
        <v>7.4</v>
      </c>
      <c r="S5" s="1">
        <v>7.7</v>
      </c>
      <c r="T5" s="1">
        <v>6.8</v>
      </c>
      <c r="U5" s="1">
        <v>7.1</v>
      </c>
      <c r="V5" s="1">
        <v>100</v>
      </c>
      <c r="W5" s="1">
        <v>3.5</v>
      </c>
      <c r="X5" s="1">
        <v>0.9</v>
      </c>
      <c r="Y5" s="1">
        <v>1.5</v>
      </c>
      <c r="Z5" s="1">
        <v>8.4</v>
      </c>
      <c r="AA5" s="1">
        <v>5.9</v>
      </c>
      <c r="AB5" s="1">
        <v>2.9</v>
      </c>
      <c r="AC5" s="1">
        <v>6.7</v>
      </c>
      <c r="AD5" s="1">
        <v>6.8</v>
      </c>
      <c r="AE5" s="1">
        <v>6.8</v>
      </c>
      <c r="AF5" s="1">
        <v>100</v>
      </c>
      <c r="AG5" s="1">
        <v>3.5</v>
      </c>
      <c r="AH5" s="1">
        <v>0.6</v>
      </c>
      <c r="AI5" s="1">
        <v>1.1000000000000001</v>
      </c>
      <c r="AJ5" s="1">
        <v>8.4</v>
      </c>
      <c r="AK5" s="1">
        <v>5.6</v>
      </c>
      <c r="AL5" s="1">
        <v>2.9</v>
      </c>
      <c r="AM5" s="1">
        <v>6.7</v>
      </c>
      <c r="AN5" s="1">
        <v>6.5</v>
      </c>
      <c r="AO5" s="1">
        <v>6.5</v>
      </c>
      <c r="AP5">
        <v>16.7</v>
      </c>
      <c r="AQ5">
        <v>0.6</v>
      </c>
      <c r="AR5">
        <v>0.8</v>
      </c>
      <c r="AS5">
        <v>1.5</v>
      </c>
      <c r="AT5">
        <v>5.4</v>
      </c>
      <c r="AU5">
        <v>2.4</v>
      </c>
      <c r="AV5">
        <v>2.1</v>
      </c>
      <c r="AW5">
        <v>6.6</v>
      </c>
      <c r="AX5">
        <v>6.5</v>
      </c>
      <c r="AY5">
        <v>6.4</v>
      </c>
      <c r="AZ5">
        <v>16.600000000000001</v>
      </c>
      <c r="BA5">
        <v>0.5</v>
      </c>
      <c r="BB5">
        <v>0.7</v>
      </c>
      <c r="BC5">
        <v>1.3</v>
      </c>
      <c r="BD5">
        <v>5.4</v>
      </c>
      <c r="BE5">
        <v>2.4</v>
      </c>
      <c r="BF5">
        <v>2.1</v>
      </c>
      <c r="BG5">
        <v>6.6</v>
      </c>
      <c r="BH5">
        <v>6.4</v>
      </c>
      <c r="BI5">
        <v>6.3</v>
      </c>
    </row>
    <row r="6" spans="1:61" x14ac:dyDescent="0.25">
      <c r="A6" t="s">
        <v>68</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61" x14ac:dyDescent="0.25">
      <c r="A7" t="s">
        <v>69</v>
      </c>
      <c r="B7" s="1">
        <v>29.6</v>
      </c>
      <c r="C7" s="1">
        <v>2.9</v>
      </c>
      <c r="D7" s="1">
        <v>1.9</v>
      </c>
      <c r="E7" s="1">
        <v>3.8</v>
      </c>
      <c r="F7" s="1">
        <v>3.2</v>
      </c>
      <c r="G7" s="1">
        <v>6.3</v>
      </c>
      <c r="H7" s="1">
        <v>3.4</v>
      </c>
      <c r="I7" s="1">
        <v>3.5</v>
      </c>
      <c r="J7" s="1">
        <v>3.2</v>
      </c>
      <c r="K7" s="1">
        <v>3</v>
      </c>
      <c r="L7" s="1">
        <v>29.3</v>
      </c>
      <c r="M7" s="1">
        <v>2.6</v>
      </c>
      <c r="N7" s="1">
        <v>1.8</v>
      </c>
      <c r="O7" s="1">
        <v>0</v>
      </c>
      <c r="P7" s="1">
        <v>3.2</v>
      </c>
      <c r="Q7" s="1">
        <v>8.6</v>
      </c>
      <c r="R7" s="1">
        <v>7.9</v>
      </c>
      <c r="S7" s="1">
        <v>3.6</v>
      </c>
      <c r="T7" s="1">
        <v>3.1</v>
      </c>
      <c r="U7" s="1">
        <v>3.4</v>
      </c>
      <c r="V7" s="1">
        <v>29.1</v>
      </c>
      <c r="W7" s="1">
        <v>1.9</v>
      </c>
      <c r="X7" s="1">
        <v>0.4</v>
      </c>
      <c r="Y7" s="1">
        <v>1.3</v>
      </c>
      <c r="Z7" s="1">
        <v>8.6999999999999993</v>
      </c>
      <c r="AA7" s="1">
        <v>6.6</v>
      </c>
      <c r="AB7" s="1">
        <v>2.9</v>
      </c>
      <c r="AC7" s="1">
        <v>3.1</v>
      </c>
      <c r="AD7" s="1">
        <v>3.1</v>
      </c>
      <c r="AE7" s="1">
        <v>3</v>
      </c>
      <c r="AF7" s="1">
        <v>28.8</v>
      </c>
      <c r="AG7" s="1">
        <v>1.9</v>
      </c>
      <c r="AH7" s="1">
        <v>-0.2</v>
      </c>
      <c r="AI7" s="1">
        <v>0.7</v>
      </c>
      <c r="AJ7" s="1">
        <v>8.6999999999999993</v>
      </c>
      <c r="AK7" s="1">
        <v>6.1</v>
      </c>
      <c r="AL7" s="1">
        <v>2.6</v>
      </c>
      <c r="AM7" s="1">
        <v>3.1</v>
      </c>
      <c r="AN7" s="1">
        <v>3.1</v>
      </c>
      <c r="AO7" s="1">
        <v>3.1</v>
      </c>
      <c r="AP7">
        <v>28.7</v>
      </c>
      <c r="AQ7">
        <v>0</v>
      </c>
      <c r="AR7">
        <v>0.2</v>
      </c>
      <c r="AS7">
        <v>1.1000000000000001</v>
      </c>
      <c r="AT7">
        <v>6</v>
      </c>
      <c r="AU7">
        <v>2.4</v>
      </c>
      <c r="AV7">
        <v>2.1</v>
      </c>
      <c r="AW7">
        <v>3</v>
      </c>
      <c r="AX7">
        <v>3.3</v>
      </c>
      <c r="AY7">
        <v>3.2</v>
      </c>
      <c r="AZ7">
        <v>28.7</v>
      </c>
      <c r="BA7">
        <v>-0.1</v>
      </c>
      <c r="BB7">
        <v>-0.1</v>
      </c>
      <c r="BC7">
        <v>0.6</v>
      </c>
      <c r="BD7">
        <v>6</v>
      </c>
      <c r="BE7">
        <v>2.4</v>
      </c>
      <c r="BF7">
        <v>2.1</v>
      </c>
      <c r="BG7">
        <v>3</v>
      </c>
      <c r="BH7">
        <v>3.4</v>
      </c>
      <c r="BI7">
        <v>3.5</v>
      </c>
    </row>
    <row r="8" spans="1:61" x14ac:dyDescent="0.25">
      <c r="A8" t="s">
        <v>70</v>
      </c>
      <c r="B8" s="1">
        <v>20.2</v>
      </c>
      <c r="C8" s="1">
        <v>7</v>
      </c>
      <c r="D8" s="1">
        <v>3.4</v>
      </c>
      <c r="E8" s="1">
        <v>2</v>
      </c>
      <c r="F8" s="1">
        <v>2.1</v>
      </c>
      <c r="G8" s="1">
        <v>4.2</v>
      </c>
      <c r="H8" s="1">
        <v>2.4</v>
      </c>
      <c r="I8" s="1">
        <v>7.9</v>
      </c>
      <c r="J8" s="1">
        <v>7.2</v>
      </c>
      <c r="K8" s="1">
        <v>6.9</v>
      </c>
      <c r="L8" s="1">
        <v>20.3</v>
      </c>
      <c r="M8" s="1">
        <v>6.8</v>
      </c>
      <c r="N8" s="1">
        <v>2.6</v>
      </c>
      <c r="O8" s="1">
        <v>0.4</v>
      </c>
      <c r="P8" s="1">
        <v>2.1</v>
      </c>
      <c r="Q8" s="1">
        <v>5.9</v>
      </c>
      <c r="R8" s="1">
        <v>6.1</v>
      </c>
      <c r="S8" s="1">
        <v>7.9</v>
      </c>
      <c r="T8" s="1">
        <v>7.5</v>
      </c>
      <c r="U8" s="1">
        <v>7.7</v>
      </c>
      <c r="V8" s="1">
        <v>20.2</v>
      </c>
      <c r="W8" s="1">
        <v>2.6</v>
      </c>
      <c r="X8" s="1">
        <v>0.7</v>
      </c>
      <c r="Y8" s="1">
        <v>1.4</v>
      </c>
      <c r="Z8" s="1">
        <v>5.9</v>
      </c>
      <c r="AA8" s="1">
        <v>5.3</v>
      </c>
      <c r="AB8" s="1">
        <v>2.9</v>
      </c>
      <c r="AC8" s="1">
        <v>7.3</v>
      </c>
      <c r="AD8" s="1">
        <v>7.2</v>
      </c>
      <c r="AE8" s="1">
        <v>7.3</v>
      </c>
      <c r="AF8" s="1">
        <v>19.600000000000001</v>
      </c>
      <c r="AG8" s="1">
        <v>2.5</v>
      </c>
      <c r="AH8" s="1">
        <v>0.9</v>
      </c>
      <c r="AI8" s="1">
        <v>1.1000000000000001</v>
      </c>
      <c r="AJ8" s="1">
        <v>5.9</v>
      </c>
      <c r="AK8" s="1">
        <v>5.8</v>
      </c>
      <c r="AL8" s="1">
        <v>2.7</v>
      </c>
      <c r="AM8" s="1">
        <v>7.3</v>
      </c>
      <c r="AN8" s="1">
        <v>7.3</v>
      </c>
      <c r="AO8" s="1">
        <v>7.4</v>
      </c>
      <c r="AP8">
        <v>19.5</v>
      </c>
      <c r="AQ8">
        <v>0.9</v>
      </c>
      <c r="AR8">
        <v>0.8</v>
      </c>
      <c r="AS8">
        <v>1.4</v>
      </c>
      <c r="AT8">
        <v>5.7</v>
      </c>
      <c r="AU8">
        <v>2.4</v>
      </c>
      <c r="AV8">
        <v>1.9</v>
      </c>
      <c r="AW8">
        <v>7.3</v>
      </c>
      <c r="AX8">
        <v>7.6</v>
      </c>
      <c r="AY8">
        <v>7.5</v>
      </c>
      <c r="AZ8">
        <v>19.399999999999999</v>
      </c>
      <c r="BA8">
        <v>1.1000000000000001</v>
      </c>
      <c r="BB8">
        <v>1.2</v>
      </c>
      <c r="BC8">
        <v>1.1000000000000001</v>
      </c>
      <c r="BD8">
        <v>5.7</v>
      </c>
      <c r="BE8">
        <v>2.4</v>
      </c>
      <c r="BF8">
        <v>1.7</v>
      </c>
      <c r="BG8">
        <v>7.3</v>
      </c>
      <c r="BH8">
        <v>7.5</v>
      </c>
      <c r="BI8">
        <v>7.4</v>
      </c>
    </row>
    <row r="9" spans="1:61" x14ac:dyDescent="0.25">
      <c r="A9" t="s">
        <v>71</v>
      </c>
      <c r="B9" s="1">
        <v>14.5</v>
      </c>
      <c r="C9" s="1">
        <v>6.6</v>
      </c>
      <c r="D9" s="1">
        <v>3.1</v>
      </c>
      <c r="E9" s="1">
        <v>2.2000000000000002</v>
      </c>
      <c r="F9" s="1">
        <v>1.9</v>
      </c>
      <c r="G9" s="1">
        <v>6.9</v>
      </c>
      <c r="H9" s="1">
        <v>2.6</v>
      </c>
      <c r="I9" s="1">
        <v>9.6</v>
      </c>
      <c r="J9" s="1">
        <v>9</v>
      </c>
      <c r="K9" s="1">
        <v>8.5</v>
      </c>
      <c r="L9" s="1">
        <v>14.4</v>
      </c>
      <c r="M9" s="1">
        <v>6.7</v>
      </c>
      <c r="N9" s="1">
        <v>3.5</v>
      </c>
      <c r="O9" s="1">
        <v>-0.4</v>
      </c>
      <c r="P9" s="1">
        <v>1.9</v>
      </c>
      <c r="Q9" s="1">
        <v>8.8000000000000007</v>
      </c>
      <c r="R9" s="1">
        <v>9.8000000000000007</v>
      </c>
      <c r="S9" s="1">
        <v>9.6</v>
      </c>
      <c r="T9" s="1">
        <v>8.1999999999999993</v>
      </c>
      <c r="U9" s="1">
        <v>8.6</v>
      </c>
      <c r="V9" s="1">
        <v>14.4</v>
      </c>
      <c r="W9" s="1">
        <v>3.8</v>
      </c>
      <c r="X9" s="1">
        <v>0.6</v>
      </c>
      <c r="Y9" s="1">
        <v>0.8</v>
      </c>
      <c r="Z9" s="1">
        <v>8.6999999999999993</v>
      </c>
      <c r="AA9" s="1">
        <v>6.9</v>
      </c>
      <c r="AB9" s="1">
        <v>2.9</v>
      </c>
      <c r="AC9" s="1">
        <v>8.1</v>
      </c>
      <c r="AD9" s="1">
        <v>8.1</v>
      </c>
      <c r="AE9" s="1">
        <v>8.3000000000000007</v>
      </c>
      <c r="AF9" s="1">
        <v>14.2</v>
      </c>
      <c r="AG9" s="1">
        <v>3.9</v>
      </c>
      <c r="AH9" s="1">
        <v>0.6</v>
      </c>
      <c r="AI9" s="1">
        <v>0.7</v>
      </c>
      <c r="AJ9" s="1">
        <v>8.6999999999999993</v>
      </c>
      <c r="AK9" s="1">
        <v>6.2</v>
      </c>
      <c r="AL9" s="1">
        <v>2.5</v>
      </c>
      <c r="AM9" s="1">
        <v>8.1</v>
      </c>
      <c r="AN9" s="1">
        <v>7.6</v>
      </c>
      <c r="AO9" s="1">
        <v>7.8</v>
      </c>
      <c r="AP9">
        <v>14.5</v>
      </c>
      <c r="AQ9">
        <v>1</v>
      </c>
      <c r="AR9">
        <v>0.7</v>
      </c>
      <c r="AS9">
        <v>1</v>
      </c>
      <c r="AT9">
        <v>5.9</v>
      </c>
      <c r="AU9">
        <v>1.5</v>
      </c>
      <c r="AV9">
        <v>1.8</v>
      </c>
      <c r="AW9">
        <v>7.7</v>
      </c>
      <c r="AX9">
        <v>7.3</v>
      </c>
      <c r="AY9">
        <v>7.3</v>
      </c>
      <c r="AZ9">
        <v>14.6</v>
      </c>
      <c r="BA9">
        <v>0.8</v>
      </c>
      <c r="BB9">
        <v>0.5</v>
      </c>
      <c r="BC9">
        <v>0.7</v>
      </c>
      <c r="BD9">
        <v>5.9</v>
      </c>
      <c r="BE9">
        <v>1.3</v>
      </c>
      <c r="BF9">
        <v>2.2000000000000002</v>
      </c>
      <c r="BG9">
        <v>7.7</v>
      </c>
      <c r="BH9">
        <v>6.5</v>
      </c>
      <c r="BI9">
        <v>6.3</v>
      </c>
    </row>
    <row r="10" spans="1:61" x14ac:dyDescent="0.25">
      <c r="A10" t="s">
        <v>72</v>
      </c>
      <c r="B10" s="1">
        <v>9.9</v>
      </c>
      <c r="C10" s="1">
        <v>5</v>
      </c>
      <c r="D10" s="1">
        <v>5.2</v>
      </c>
      <c r="E10" s="1">
        <v>3.7</v>
      </c>
      <c r="F10" s="1">
        <v>3</v>
      </c>
      <c r="G10" s="1">
        <v>7</v>
      </c>
      <c r="H10" s="1">
        <v>2.6</v>
      </c>
      <c r="I10" s="1">
        <v>14.8</v>
      </c>
      <c r="J10" s="1">
        <v>13</v>
      </c>
      <c r="K10" s="1">
        <v>11.9</v>
      </c>
      <c r="L10" s="1">
        <v>9.8000000000000007</v>
      </c>
      <c r="M10" s="1">
        <v>5.5</v>
      </c>
      <c r="N10" s="1">
        <v>4.5999999999999996</v>
      </c>
      <c r="O10" s="1">
        <v>1</v>
      </c>
      <c r="P10" s="1">
        <v>3</v>
      </c>
      <c r="Q10" s="1">
        <v>8.5</v>
      </c>
      <c r="R10" s="1">
        <v>4.2</v>
      </c>
      <c r="S10" s="1">
        <v>14.8</v>
      </c>
      <c r="T10" s="1">
        <v>12.8</v>
      </c>
      <c r="U10" s="1">
        <v>13.2</v>
      </c>
      <c r="V10" s="1">
        <v>9.8000000000000007</v>
      </c>
      <c r="W10" s="1">
        <v>5.5</v>
      </c>
      <c r="X10" s="1">
        <v>1.5</v>
      </c>
      <c r="Y10" s="1">
        <v>1.7</v>
      </c>
      <c r="Z10" s="1">
        <v>8.3000000000000007</v>
      </c>
      <c r="AA10" s="1">
        <v>4.8</v>
      </c>
      <c r="AB10" s="1">
        <v>2.9</v>
      </c>
      <c r="AC10" s="1">
        <v>12.9</v>
      </c>
      <c r="AD10" s="1">
        <v>13.3</v>
      </c>
      <c r="AE10" s="1">
        <v>13.3</v>
      </c>
      <c r="AF10" s="1">
        <v>10</v>
      </c>
      <c r="AG10" s="1">
        <v>5.8</v>
      </c>
      <c r="AH10" s="1">
        <v>2.4</v>
      </c>
      <c r="AI10" s="1">
        <v>1.7</v>
      </c>
      <c r="AJ10" s="1">
        <v>8.3000000000000007</v>
      </c>
      <c r="AK10" s="1">
        <v>3.6</v>
      </c>
      <c r="AL10" s="1">
        <v>3.7</v>
      </c>
      <c r="AM10" s="1">
        <v>12.9</v>
      </c>
      <c r="AN10" s="1">
        <v>11.9</v>
      </c>
      <c r="AO10" s="1">
        <v>11.3</v>
      </c>
      <c r="AP10">
        <v>10.199999999999999</v>
      </c>
      <c r="AQ10">
        <v>2.5</v>
      </c>
      <c r="AR10">
        <v>2.2999999999999998</v>
      </c>
      <c r="AS10">
        <v>2</v>
      </c>
      <c r="AT10">
        <v>3.4</v>
      </c>
      <c r="AU10">
        <v>3.2</v>
      </c>
      <c r="AV10">
        <v>2.4</v>
      </c>
      <c r="AW10">
        <v>12.2</v>
      </c>
      <c r="AX10">
        <v>11.7</v>
      </c>
      <c r="AY10">
        <v>11.4</v>
      </c>
      <c r="AZ10">
        <v>10.3</v>
      </c>
      <c r="BA10">
        <v>2.7</v>
      </c>
      <c r="BB10">
        <v>3</v>
      </c>
      <c r="BC10">
        <v>2.4</v>
      </c>
      <c r="BD10">
        <v>3.4</v>
      </c>
      <c r="BE10">
        <v>2.8</v>
      </c>
      <c r="BF10">
        <v>2</v>
      </c>
      <c r="BG10">
        <v>12.2</v>
      </c>
      <c r="BH10">
        <v>11.5</v>
      </c>
      <c r="BI10">
        <v>11.1</v>
      </c>
    </row>
    <row r="11" spans="1:61" x14ac:dyDescent="0.25">
      <c r="A11" t="s">
        <v>73</v>
      </c>
      <c r="B11" s="1">
        <v>7</v>
      </c>
      <c r="C11" s="1">
        <v>4.8</v>
      </c>
      <c r="D11" s="1">
        <v>3.4</v>
      </c>
      <c r="E11" s="1">
        <v>2</v>
      </c>
      <c r="F11" s="1">
        <v>2.8</v>
      </c>
      <c r="G11" s="1">
        <v>7.8</v>
      </c>
      <c r="H11" s="1">
        <v>3.2</v>
      </c>
      <c r="I11" s="1">
        <v>4.2</v>
      </c>
      <c r="J11" s="1">
        <v>3.6</v>
      </c>
      <c r="K11" s="1">
        <v>3.3</v>
      </c>
      <c r="L11" s="1">
        <v>7</v>
      </c>
      <c r="M11" s="1">
        <v>4.9000000000000004</v>
      </c>
      <c r="N11" s="1">
        <v>4.5999999999999996</v>
      </c>
      <c r="O11" s="1">
        <v>0.6</v>
      </c>
      <c r="P11" s="1">
        <v>2.8</v>
      </c>
      <c r="Q11" s="1">
        <v>12.1</v>
      </c>
      <c r="R11" s="1">
        <v>9.8000000000000007</v>
      </c>
      <c r="S11" s="1">
        <v>4.2</v>
      </c>
      <c r="T11" s="1">
        <v>3.6</v>
      </c>
      <c r="U11" s="1">
        <v>4.0999999999999996</v>
      </c>
      <c r="V11" s="1">
        <v>6.9</v>
      </c>
      <c r="W11" s="1">
        <v>4.5</v>
      </c>
      <c r="X11" s="1">
        <v>1.3</v>
      </c>
      <c r="Y11" s="1">
        <v>1.4</v>
      </c>
      <c r="Z11" s="1">
        <v>11.6</v>
      </c>
      <c r="AA11" s="1">
        <v>4.8</v>
      </c>
      <c r="AB11" s="1">
        <v>3.2</v>
      </c>
      <c r="AC11" s="1">
        <v>3.5</v>
      </c>
      <c r="AD11" s="1">
        <v>3.7</v>
      </c>
      <c r="AE11" s="1">
        <v>3.6</v>
      </c>
      <c r="AF11" s="1">
        <v>7.1</v>
      </c>
      <c r="AG11" s="1">
        <v>4.4000000000000004</v>
      </c>
      <c r="AH11" s="1">
        <v>0.5</v>
      </c>
      <c r="AI11" s="1">
        <v>0.9</v>
      </c>
      <c r="AJ11" s="1">
        <v>11.6</v>
      </c>
      <c r="AK11" s="1">
        <v>4.4000000000000004</v>
      </c>
      <c r="AL11" s="1">
        <v>3</v>
      </c>
      <c r="AM11" s="1">
        <v>3.5</v>
      </c>
      <c r="AN11" s="1">
        <v>3.6</v>
      </c>
      <c r="AO11" s="1">
        <v>3.8</v>
      </c>
      <c r="AP11">
        <v>7.2</v>
      </c>
      <c r="AQ11">
        <v>0.2</v>
      </c>
      <c r="AR11">
        <v>0.8</v>
      </c>
      <c r="AS11">
        <v>1.5</v>
      </c>
      <c r="AT11">
        <v>4.0999999999999996</v>
      </c>
      <c r="AU11">
        <v>2.8</v>
      </c>
      <c r="AV11">
        <v>2.2000000000000002</v>
      </c>
      <c r="AW11">
        <v>3.5</v>
      </c>
      <c r="AX11">
        <v>3.7</v>
      </c>
      <c r="AY11">
        <v>3.9</v>
      </c>
      <c r="AZ11">
        <v>7.3</v>
      </c>
      <c r="BA11">
        <v>0.1</v>
      </c>
      <c r="BB11">
        <v>0.6</v>
      </c>
      <c r="BC11">
        <v>1.7</v>
      </c>
      <c r="BD11">
        <v>4.0999999999999996</v>
      </c>
      <c r="BE11">
        <v>3.4</v>
      </c>
      <c r="BF11">
        <v>2.6</v>
      </c>
      <c r="BG11">
        <v>3.5</v>
      </c>
      <c r="BH11">
        <v>3.7</v>
      </c>
      <c r="BI11">
        <v>3.8</v>
      </c>
    </row>
    <row r="12" spans="1:61" x14ac:dyDescent="0.25">
      <c r="A12" t="s">
        <v>74</v>
      </c>
      <c r="B12" s="1">
        <v>4</v>
      </c>
      <c r="C12" s="1">
        <v>6.1</v>
      </c>
      <c r="D12" s="1">
        <v>2.6</v>
      </c>
      <c r="E12" s="1">
        <v>2</v>
      </c>
      <c r="F12" s="1">
        <v>3.2</v>
      </c>
      <c r="G12" s="1">
        <v>9.1999999999999993</v>
      </c>
      <c r="H12" s="1">
        <v>3</v>
      </c>
      <c r="I12" s="1">
        <v>6.3</v>
      </c>
      <c r="J12" s="1">
        <v>5.7</v>
      </c>
      <c r="K12" s="1">
        <v>5.3</v>
      </c>
      <c r="L12" s="1">
        <v>4.0999999999999996</v>
      </c>
      <c r="M12" s="1">
        <v>6.1</v>
      </c>
      <c r="N12" s="1">
        <v>3</v>
      </c>
      <c r="O12" s="1">
        <v>0.3</v>
      </c>
      <c r="P12" s="1">
        <v>3.2</v>
      </c>
      <c r="Q12" s="1">
        <v>10.3</v>
      </c>
      <c r="R12" s="1">
        <v>7.9</v>
      </c>
      <c r="S12" s="1">
        <v>6.3</v>
      </c>
      <c r="T12" s="1">
        <v>5.7</v>
      </c>
      <c r="U12" s="1">
        <v>6.1</v>
      </c>
      <c r="V12" s="1">
        <v>4.0999999999999996</v>
      </c>
      <c r="W12" s="1">
        <v>3.1</v>
      </c>
      <c r="X12" s="1">
        <v>1</v>
      </c>
      <c r="Y12" s="1">
        <v>1.4</v>
      </c>
      <c r="Z12" s="1">
        <v>10.3</v>
      </c>
      <c r="AA12" s="1">
        <v>4.3</v>
      </c>
      <c r="AB12" s="1">
        <v>2.9</v>
      </c>
      <c r="AC12" s="1">
        <v>5.6</v>
      </c>
      <c r="AD12" s="1">
        <v>5.9</v>
      </c>
      <c r="AE12" s="1">
        <v>5.8</v>
      </c>
      <c r="AF12" s="1">
        <v>4.0999999999999996</v>
      </c>
      <c r="AG12" s="1">
        <v>3</v>
      </c>
      <c r="AH12" s="1">
        <v>1.3</v>
      </c>
      <c r="AI12" s="1">
        <v>1</v>
      </c>
      <c r="AJ12" s="1">
        <v>10.3</v>
      </c>
      <c r="AK12" s="1">
        <v>2.6</v>
      </c>
      <c r="AL12" s="1">
        <v>3.4</v>
      </c>
      <c r="AM12" s="1">
        <v>5.6</v>
      </c>
      <c r="AN12" s="1">
        <v>5.6</v>
      </c>
      <c r="AO12" s="1">
        <v>5.6</v>
      </c>
      <c r="AP12">
        <v>4.0999999999999996</v>
      </c>
      <c r="AQ12">
        <v>1.4</v>
      </c>
      <c r="AR12">
        <v>1.4</v>
      </c>
      <c r="AS12">
        <v>1.5</v>
      </c>
      <c r="AT12">
        <v>2.2999999999999998</v>
      </c>
      <c r="AU12">
        <v>3.7</v>
      </c>
      <c r="AV12">
        <v>2.2000000000000002</v>
      </c>
      <c r="AW12">
        <v>5.5</v>
      </c>
      <c r="AX12">
        <v>5.5</v>
      </c>
      <c r="AY12">
        <v>5.5</v>
      </c>
      <c r="AZ12">
        <v>4</v>
      </c>
      <c r="BA12">
        <v>1.3</v>
      </c>
      <c r="BB12">
        <v>1</v>
      </c>
      <c r="BC12">
        <v>1.2</v>
      </c>
      <c r="BD12">
        <v>2.2999999999999998</v>
      </c>
      <c r="BE12">
        <v>4.3</v>
      </c>
      <c r="BF12">
        <v>2.1</v>
      </c>
      <c r="BG12">
        <v>5.5</v>
      </c>
      <c r="BH12">
        <v>5.6</v>
      </c>
      <c r="BI12">
        <v>5.5</v>
      </c>
    </row>
    <row r="13" spans="1:61" x14ac:dyDescent="0.25">
      <c r="A13" t="s">
        <v>75</v>
      </c>
      <c r="B13" s="1">
        <v>3.3</v>
      </c>
      <c r="C13" s="1">
        <v>13.4</v>
      </c>
      <c r="D13" s="1">
        <v>2.6</v>
      </c>
      <c r="E13" s="1">
        <v>4.8</v>
      </c>
      <c r="F13" s="1">
        <v>2.4</v>
      </c>
      <c r="G13" s="1">
        <v>5.3</v>
      </c>
      <c r="H13" s="1">
        <v>3.1</v>
      </c>
      <c r="I13" s="1">
        <v>6.3</v>
      </c>
      <c r="J13" s="1">
        <v>5</v>
      </c>
      <c r="K13" s="1">
        <v>4.7</v>
      </c>
      <c r="L13" s="1">
        <v>3.5</v>
      </c>
      <c r="M13" s="1">
        <v>13.4</v>
      </c>
      <c r="N13" s="1">
        <v>9.5</v>
      </c>
      <c r="O13" s="1">
        <v>4</v>
      </c>
      <c r="P13" s="1">
        <v>2.4</v>
      </c>
      <c r="Q13" s="1">
        <v>8.3000000000000007</v>
      </c>
      <c r="R13" s="1">
        <v>7.7</v>
      </c>
      <c r="S13" s="1">
        <v>6.3</v>
      </c>
      <c r="T13" s="1">
        <v>4.5</v>
      </c>
      <c r="U13" s="1">
        <v>4.5999999999999996</v>
      </c>
      <c r="V13" s="1">
        <v>3.4</v>
      </c>
      <c r="W13" s="1">
        <v>12.2</v>
      </c>
      <c r="X13" s="1">
        <v>5.3</v>
      </c>
      <c r="Y13" s="1">
        <v>4.5999999999999996</v>
      </c>
      <c r="Z13" s="1">
        <v>8.1</v>
      </c>
      <c r="AA13" s="1">
        <v>4.8</v>
      </c>
      <c r="AB13" s="1">
        <v>3.4</v>
      </c>
      <c r="AC13" s="1">
        <v>4.5</v>
      </c>
      <c r="AD13" s="1">
        <v>4.5999999999999996</v>
      </c>
      <c r="AE13" s="1">
        <v>4.5999999999999996</v>
      </c>
      <c r="AF13" s="1">
        <v>3.8</v>
      </c>
      <c r="AG13" s="1">
        <v>9.5</v>
      </c>
      <c r="AH13" s="1">
        <v>-1.5</v>
      </c>
      <c r="AI13" s="1">
        <v>3.9</v>
      </c>
      <c r="AJ13" s="1">
        <v>8.1</v>
      </c>
      <c r="AK13" s="1">
        <v>5.3</v>
      </c>
      <c r="AL13" s="1">
        <v>3</v>
      </c>
      <c r="AM13" s="1">
        <v>4.5</v>
      </c>
      <c r="AN13" s="1">
        <v>4.2</v>
      </c>
      <c r="AO13" s="1">
        <v>4.3</v>
      </c>
      <c r="AP13">
        <v>3.5</v>
      </c>
      <c r="AQ13">
        <v>-3.3</v>
      </c>
      <c r="AR13">
        <v>0.1</v>
      </c>
      <c r="AS13">
        <v>3.9</v>
      </c>
      <c r="AT13">
        <v>5.2</v>
      </c>
      <c r="AU13">
        <v>2</v>
      </c>
      <c r="AV13">
        <v>2</v>
      </c>
      <c r="AW13">
        <v>4.3</v>
      </c>
      <c r="AX13">
        <v>4.4000000000000004</v>
      </c>
      <c r="AY13">
        <v>4.4000000000000004</v>
      </c>
      <c r="AZ13">
        <v>3.5</v>
      </c>
      <c r="BA13">
        <v>-5.7</v>
      </c>
      <c r="BB13">
        <v>-1.3</v>
      </c>
      <c r="BC13">
        <v>3.9</v>
      </c>
      <c r="BD13">
        <v>5.2</v>
      </c>
      <c r="BE13">
        <v>1.5</v>
      </c>
      <c r="BF13">
        <v>1.7</v>
      </c>
      <c r="BG13">
        <v>4.3</v>
      </c>
      <c r="BH13">
        <v>4.4000000000000004</v>
      </c>
      <c r="BI13">
        <v>4.3</v>
      </c>
    </row>
    <row r="14" spans="1:61" x14ac:dyDescent="0.25">
      <c r="A14" t="s">
        <v>76</v>
      </c>
      <c r="B14" s="1">
        <v>3.3</v>
      </c>
      <c r="C14" s="1">
        <v>4.5999999999999996</v>
      </c>
      <c r="D14" s="1">
        <v>3</v>
      </c>
      <c r="E14" s="1">
        <v>2.4</v>
      </c>
      <c r="F14" s="1">
        <v>2.8</v>
      </c>
      <c r="G14" s="1">
        <v>5.7</v>
      </c>
      <c r="H14" s="1">
        <v>2.8</v>
      </c>
      <c r="I14" s="1">
        <v>6.2</v>
      </c>
      <c r="J14" s="1">
        <v>5.2</v>
      </c>
      <c r="K14" s="1">
        <v>4.5999999999999996</v>
      </c>
      <c r="L14" s="1">
        <v>3.3</v>
      </c>
      <c r="M14" s="1">
        <v>4.7</v>
      </c>
      <c r="N14" s="1">
        <v>4.8</v>
      </c>
      <c r="O14" s="1">
        <v>0.4</v>
      </c>
      <c r="P14" s="1">
        <v>2.8</v>
      </c>
      <c r="Q14" s="1">
        <v>8.5</v>
      </c>
      <c r="R14" s="1">
        <v>6.7</v>
      </c>
      <c r="S14" s="1">
        <v>6.2</v>
      </c>
      <c r="T14" s="1">
        <v>4.7</v>
      </c>
      <c r="U14" s="1">
        <v>5.0999999999999996</v>
      </c>
      <c r="V14" s="1">
        <v>3.3</v>
      </c>
      <c r="W14" s="1">
        <v>5</v>
      </c>
      <c r="X14" s="1">
        <v>0.8</v>
      </c>
      <c r="Y14" s="1">
        <v>1.4</v>
      </c>
      <c r="Z14" s="1">
        <v>8.6</v>
      </c>
      <c r="AA14" s="1">
        <v>6.9</v>
      </c>
      <c r="AB14" s="1">
        <v>3.4</v>
      </c>
      <c r="AC14" s="1">
        <v>4.8</v>
      </c>
      <c r="AD14" s="1">
        <v>5.2</v>
      </c>
      <c r="AE14" s="1">
        <v>5</v>
      </c>
      <c r="AF14" s="1">
        <v>3.3</v>
      </c>
      <c r="AG14" s="1">
        <v>4.8</v>
      </c>
      <c r="AH14" s="1">
        <v>-0.4</v>
      </c>
      <c r="AI14" s="1">
        <v>0.5</v>
      </c>
      <c r="AJ14" s="1">
        <v>8.6</v>
      </c>
      <c r="AK14" s="1">
        <v>7.7</v>
      </c>
      <c r="AL14" s="1">
        <v>3.5</v>
      </c>
      <c r="AM14" s="1">
        <v>4.8</v>
      </c>
      <c r="AN14" s="1">
        <v>5.0999999999999996</v>
      </c>
      <c r="AO14" s="1">
        <v>5.2</v>
      </c>
      <c r="AP14">
        <v>3.3</v>
      </c>
      <c r="AQ14">
        <v>-0.7</v>
      </c>
      <c r="AR14">
        <v>0.3</v>
      </c>
      <c r="AS14">
        <v>1.6</v>
      </c>
      <c r="AT14">
        <v>7.7</v>
      </c>
      <c r="AU14">
        <v>3.8</v>
      </c>
      <c r="AV14">
        <v>2.7</v>
      </c>
      <c r="AW14">
        <v>5.0999999999999996</v>
      </c>
      <c r="AX14">
        <v>5.2</v>
      </c>
      <c r="AY14">
        <v>5.2</v>
      </c>
      <c r="AZ14">
        <v>3.3</v>
      </c>
      <c r="BA14">
        <v>-0.8</v>
      </c>
      <c r="BB14">
        <v>-0.5</v>
      </c>
      <c r="BC14">
        <v>0.9</v>
      </c>
      <c r="BD14">
        <v>7.7</v>
      </c>
      <c r="BE14">
        <v>2.9</v>
      </c>
      <c r="BF14">
        <v>2.1</v>
      </c>
      <c r="BG14">
        <v>5.0999999999999996</v>
      </c>
      <c r="BH14">
        <v>5.2</v>
      </c>
      <c r="BI14">
        <v>5.3</v>
      </c>
    </row>
    <row r="15" spans="1:61" x14ac:dyDescent="0.25">
      <c r="A15" t="s">
        <v>77</v>
      </c>
      <c r="B15" s="1">
        <v>2.1</v>
      </c>
      <c r="C15" s="1">
        <v>3.3</v>
      </c>
      <c r="D15" s="1">
        <v>1.3</v>
      </c>
      <c r="E15" s="1">
        <v>1.8</v>
      </c>
      <c r="F15" s="1">
        <v>2.1</v>
      </c>
      <c r="G15" s="1">
        <v>5.2</v>
      </c>
      <c r="H15" s="1">
        <v>2.6</v>
      </c>
      <c r="I15" s="1">
        <v>7.7</v>
      </c>
      <c r="J15" s="1">
        <v>6.9</v>
      </c>
      <c r="K15" s="1">
        <v>6.4</v>
      </c>
      <c r="L15" s="1">
        <v>2</v>
      </c>
      <c r="M15" s="1">
        <v>3</v>
      </c>
      <c r="N15" s="1">
        <v>2.1</v>
      </c>
      <c r="O15" s="1">
        <v>-0.4</v>
      </c>
      <c r="P15" s="1">
        <v>2.1</v>
      </c>
      <c r="Q15" s="1">
        <v>7</v>
      </c>
      <c r="R15" s="1">
        <v>4.3</v>
      </c>
      <c r="S15" s="1">
        <v>7.7</v>
      </c>
      <c r="T15" s="1">
        <v>7</v>
      </c>
      <c r="U15" s="1">
        <v>7.7</v>
      </c>
      <c r="V15" s="1">
        <v>2</v>
      </c>
      <c r="W15" s="1">
        <v>2.1</v>
      </c>
      <c r="X15" s="1">
        <v>0.2</v>
      </c>
      <c r="Y15" s="1">
        <v>1.3</v>
      </c>
      <c r="Z15" s="1">
        <v>7.2</v>
      </c>
      <c r="AA15" s="1">
        <v>5.4</v>
      </c>
      <c r="AB15" s="1">
        <v>2.7</v>
      </c>
      <c r="AC15" s="1">
        <v>6.8</v>
      </c>
      <c r="AD15" s="1">
        <v>7.3</v>
      </c>
      <c r="AE15" s="1">
        <v>7.3</v>
      </c>
      <c r="AF15" s="1">
        <v>2</v>
      </c>
      <c r="AG15" s="1">
        <v>1.6</v>
      </c>
      <c r="AH15" s="1">
        <v>0.1</v>
      </c>
      <c r="AI15" s="1">
        <v>0.5</v>
      </c>
      <c r="AJ15" s="1">
        <v>7.2</v>
      </c>
      <c r="AK15" s="1">
        <v>4.4000000000000004</v>
      </c>
      <c r="AL15" s="1">
        <v>1.3</v>
      </c>
      <c r="AM15" s="1">
        <v>6.8</v>
      </c>
      <c r="AN15" s="1">
        <v>7.2</v>
      </c>
      <c r="AO15" s="1">
        <v>7.5</v>
      </c>
      <c r="AP15">
        <v>1.9</v>
      </c>
      <c r="AQ15">
        <v>-1</v>
      </c>
      <c r="AR15">
        <v>-0.2</v>
      </c>
      <c r="AS15">
        <v>1.9</v>
      </c>
      <c r="AT15">
        <v>4.3</v>
      </c>
      <c r="AU15">
        <v>1.2</v>
      </c>
      <c r="AV15">
        <v>1.6</v>
      </c>
      <c r="AW15">
        <v>7.2</v>
      </c>
      <c r="AX15">
        <v>7.9</v>
      </c>
      <c r="AY15">
        <v>7.9</v>
      </c>
      <c r="AZ15">
        <v>1.9</v>
      </c>
      <c r="BA15">
        <v>-1.2</v>
      </c>
      <c r="BB15">
        <v>-0.2</v>
      </c>
      <c r="BC15">
        <v>1.5</v>
      </c>
      <c r="BD15">
        <v>4.3</v>
      </c>
      <c r="BE15">
        <v>0.9</v>
      </c>
      <c r="BF15">
        <v>1.9</v>
      </c>
      <c r="BG15">
        <v>7.2</v>
      </c>
      <c r="BH15">
        <v>8.1999999999999993</v>
      </c>
      <c r="BI15">
        <v>8.1</v>
      </c>
    </row>
    <row r="16" spans="1:61" x14ac:dyDescent="0.25">
      <c r="A16" t="s">
        <v>78</v>
      </c>
      <c r="B16" s="1">
        <v>1.8</v>
      </c>
      <c r="C16" s="1">
        <v>4.9000000000000004</v>
      </c>
      <c r="D16" s="1">
        <v>4.9000000000000004</v>
      </c>
      <c r="E16" s="1">
        <v>2.5</v>
      </c>
      <c r="F16" s="1">
        <v>0.9</v>
      </c>
      <c r="G16" s="1">
        <v>5.3</v>
      </c>
      <c r="H16" s="1">
        <v>2.6</v>
      </c>
      <c r="I16" s="1">
        <v>6.6</v>
      </c>
      <c r="J16" s="1">
        <v>6</v>
      </c>
      <c r="K16" s="1">
        <v>5.7</v>
      </c>
      <c r="L16" s="1">
        <v>1.7</v>
      </c>
      <c r="M16" s="1">
        <v>5.5</v>
      </c>
      <c r="N16" s="1">
        <v>6.6</v>
      </c>
      <c r="O16" s="1">
        <v>0.4</v>
      </c>
      <c r="P16" s="1">
        <v>0.9</v>
      </c>
      <c r="Q16" s="1">
        <v>8.1999999999999993</v>
      </c>
      <c r="R16" s="1">
        <v>5.6</v>
      </c>
      <c r="S16" s="1">
        <v>6.6</v>
      </c>
      <c r="T16" s="1">
        <v>6</v>
      </c>
      <c r="U16" s="1">
        <v>6.6</v>
      </c>
      <c r="V16" s="1">
        <v>1.7</v>
      </c>
      <c r="W16" s="1">
        <v>6.7</v>
      </c>
      <c r="X16" s="1">
        <v>0.9</v>
      </c>
      <c r="Y16" s="1">
        <v>1.5</v>
      </c>
      <c r="Z16" s="1">
        <v>8.1</v>
      </c>
      <c r="AA16" s="1">
        <v>5.4</v>
      </c>
      <c r="AB16" s="1">
        <v>2.8</v>
      </c>
      <c r="AC16" s="1">
        <v>6</v>
      </c>
      <c r="AD16" s="1">
        <v>7.1</v>
      </c>
      <c r="AE16" s="1">
        <v>6.9</v>
      </c>
      <c r="AF16" s="1">
        <v>1.8</v>
      </c>
      <c r="AG16" s="1">
        <v>6.8</v>
      </c>
      <c r="AH16" s="1">
        <v>2.2999999999999998</v>
      </c>
      <c r="AI16" s="1">
        <v>1.4</v>
      </c>
      <c r="AJ16" s="1">
        <v>8.1</v>
      </c>
      <c r="AK16" s="1">
        <v>5.6</v>
      </c>
      <c r="AL16" s="1">
        <v>3.4</v>
      </c>
      <c r="AM16" s="1">
        <v>6</v>
      </c>
      <c r="AN16" s="1">
        <v>6.4</v>
      </c>
      <c r="AO16" s="1">
        <v>6.3</v>
      </c>
      <c r="AP16">
        <v>1.8</v>
      </c>
      <c r="AQ16">
        <v>2.2999999999999998</v>
      </c>
      <c r="AR16">
        <v>1.9</v>
      </c>
      <c r="AS16">
        <v>2</v>
      </c>
      <c r="AT16">
        <v>5.3</v>
      </c>
      <c r="AU16">
        <v>2.2000000000000002</v>
      </c>
      <c r="AV16">
        <v>2.1</v>
      </c>
      <c r="AW16">
        <v>6.6</v>
      </c>
      <c r="AX16">
        <v>6.5</v>
      </c>
      <c r="AY16">
        <v>6.4</v>
      </c>
      <c r="AZ16">
        <v>1.8</v>
      </c>
      <c r="BA16">
        <v>2.5</v>
      </c>
      <c r="BB16">
        <v>1.6</v>
      </c>
      <c r="BC16">
        <v>1.7</v>
      </c>
      <c r="BD16">
        <v>5.3</v>
      </c>
      <c r="BE16">
        <v>2.7</v>
      </c>
      <c r="BF16">
        <v>2.1</v>
      </c>
      <c r="BG16">
        <v>6.6</v>
      </c>
      <c r="BH16">
        <v>6.4</v>
      </c>
      <c r="BI16">
        <v>6.3</v>
      </c>
    </row>
    <row r="17" spans="1:61" x14ac:dyDescent="0.25">
      <c r="A17" t="s">
        <v>79</v>
      </c>
      <c r="B17" s="1">
        <v>1.5</v>
      </c>
      <c r="C17" s="1">
        <v>7.9</v>
      </c>
      <c r="D17" s="1">
        <v>3</v>
      </c>
      <c r="E17" s="1">
        <v>2.7</v>
      </c>
      <c r="F17" s="1">
        <v>0.6</v>
      </c>
      <c r="G17" s="1">
        <v>6.5</v>
      </c>
      <c r="H17" s="1">
        <v>2.4</v>
      </c>
      <c r="I17" s="1">
        <v>14.8</v>
      </c>
      <c r="J17" s="1">
        <v>12.8</v>
      </c>
      <c r="K17" s="1">
        <v>11.8</v>
      </c>
      <c r="L17" s="1">
        <v>1.5</v>
      </c>
      <c r="M17" s="1">
        <v>8</v>
      </c>
      <c r="N17" s="1">
        <v>6.2</v>
      </c>
      <c r="O17" s="1">
        <v>0.3</v>
      </c>
      <c r="P17" s="1">
        <v>0.6</v>
      </c>
      <c r="Q17" s="1">
        <v>10.1</v>
      </c>
      <c r="R17" s="1">
        <v>6.4</v>
      </c>
      <c r="S17" s="1">
        <v>14.8</v>
      </c>
      <c r="T17" s="1">
        <v>12.6</v>
      </c>
      <c r="U17" s="1">
        <v>12.8</v>
      </c>
      <c r="V17" s="1">
        <v>1.5</v>
      </c>
      <c r="W17" s="1">
        <v>6.1</v>
      </c>
      <c r="X17" s="1">
        <v>3</v>
      </c>
      <c r="Y17" s="1">
        <v>2.4</v>
      </c>
      <c r="Z17" s="1">
        <v>9.3000000000000007</v>
      </c>
      <c r="AA17" s="1">
        <v>3.9</v>
      </c>
      <c r="AB17" s="1">
        <v>2</v>
      </c>
      <c r="AC17" s="1">
        <v>12.5</v>
      </c>
      <c r="AD17" s="1">
        <v>10.6</v>
      </c>
      <c r="AE17" s="1">
        <v>10.5</v>
      </c>
      <c r="AF17" s="1">
        <v>1.5</v>
      </c>
      <c r="AG17" s="1">
        <v>5.9</v>
      </c>
      <c r="AH17" s="1">
        <v>2.2999999999999998</v>
      </c>
      <c r="AI17" s="1">
        <v>2.2000000000000002</v>
      </c>
      <c r="AJ17" s="1">
        <v>9.3000000000000007</v>
      </c>
      <c r="AK17" s="1">
        <v>4.4000000000000004</v>
      </c>
      <c r="AL17" s="1">
        <v>2.8</v>
      </c>
      <c r="AM17" s="1">
        <v>12.5</v>
      </c>
      <c r="AN17" s="1">
        <v>11.1</v>
      </c>
      <c r="AO17" s="1">
        <v>10.4</v>
      </c>
      <c r="AP17">
        <v>1.5</v>
      </c>
      <c r="AQ17">
        <v>2</v>
      </c>
      <c r="AR17">
        <v>1.5</v>
      </c>
      <c r="AS17">
        <v>2</v>
      </c>
      <c r="AT17">
        <v>4.2</v>
      </c>
      <c r="AU17">
        <v>2.7</v>
      </c>
      <c r="AV17">
        <v>2.1</v>
      </c>
      <c r="AW17">
        <v>11.1</v>
      </c>
      <c r="AX17">
        <v>10.199999999999999</v>
      </c>
      <c r="AY17">
        <v>9.8000000000000007</v>
      </c>
      <c r="AZ17">
        <v>1.5</v>
      </c>
      <c r="BA17">
        <v>2</v>
      </c>
      <c r="BB17">
        <v>2.5</v>
      </c>
      <c r="BC17">
        <v>2.1</v>
      </c>
      <c r="BD17">
        <v>4.2</v>
      </c>
      <c r="BE17">
        <v>3</v>
      </c>
      <c r="BF17">
        <v>2.1</v>
      </c>
      <c r="BG17">
        <v>11.1</v>
      </c>
      <c r="BH17">
        <v>10</v>
      </c>
      <c r="BI17">
        <v>9.5</v>
      </c>
    </row>
    <row r="18" spans="1:61" x14ac:dyDescent="0.25">
      <c r="A18" t="s">
        <v>14</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61" x14ac:dyDescent="0.25">
      <c r="A19" t="s">
        <v>81</v>
      </c>
      <c r="B19" s="1">
        <v>70.400000000000006</v>
      </c>
      <c r="C19" s="1">
        <v>6.3</v>
      </c>
      <c r="D19" s="1">
        <v>3.4</v>
      </c>
      <c r="E19" s="1">
        <v>2.5</v>
      </c>
      <c r="F19" s="1">
        <v>2.2999999999999998</v>
      </c>
      <c r="G19" s="1">
        <v>6.2</v>
      </c>
      <c r="H19" s="1">
        <v>2.7</v>
      </c>
      <c r="I19" s="1">
        <v>9.1999999999999993</v>
      </c>
      <c r="J19" s="1">
        <v>8.3000000000000007</v>
      </c>
      <c r="K19" s="1">
        <v>7.7</v>
      </c>
      <c r="L19" s="1">
        <v>70.7</v>
      </c>
      <c r="M19" s="1">
        <v>6.4</v>
      </c>
      <c r="N19" s="1">
        <v>3.9</v>
      </c>
      <c r="O19" s="1">
        <v>0.5</v>
      </c>
      <c r="P19" s="1">
        <v>2.2999999999999998</v>
      </c>
      <c r="Q19" s="1">
        <v>8.4</v>
      </c>
      <c r="R19" s="1">
        <v>7.2</v>
      </c>
      <c r="S19" s="1">
        <v>9.1999999999999993</v>
      </c>
      <c r="T19" s="1">
        <v>8.1</v>
      </c>
      <c r="U19" s="1">
        <v>8.5</v>
      </c>
      <c r="V19" s="1">
        <v>70.900000000000006</v>
      </c>
      <c r="W19" s="1">
        <v>4.2</v>
      </c>
      <c r="X19" s="1">
        <v>1.2</v>
      </c>
      <c r="Y19" s="1">
        <v>1.6</v>
      </c>
      <c r="Z19" s="1">
        <v>8.3000000000000007</v>
      </c>
      <c r="AA19" s="1">
        <v>5.6</v>
      </c>
      <c r="AB19" s="1">
        <v>3</v>
      </c>
      <c r="AC19" s="1">
        <v>8</v>
      </c>
      <c r="AD19" s="1">
        <v>8.1</v>
      </c>
      <c r="AE19" s="1">
        <v>8.1</v>
      </c>
      <c r="AF19" s="1">
        <v>71.2</v>
      </c>
      <c r="AG19" s="1">
        <v>4.0999999999999996</v>
      </c>
      <c r="AH19" s="1">
        <v>0.9</v>
      </c>
      <c r="AI19" s="1">
        <v>1.3</v>
      </c>
      <c r="AJ19" s="1">
        <v>8.4</v>
      </c>
      <c r="AK19" s="1">
        <v>5.3</v>
      </c>
      <c r="AL19" s="1">
        <v>3</v>
      </c>
      <c r="AM19" s="1">
        <v>8</v>
      </c>
      <c r="AN19" s="1">
        <v>7.7</v>
      </c>
      <c r="AO19" s="1">
        <v>7.7</v>
      </c>
      <c r="AP19">
        <v>71.3</v>
      </c>
      <c r="AQ19">
        <v>0.8</v>
      </c>
      <c r="AR19">
        <v>1.1000000000000001</v>
      </c>
      <c r="AS19">
        <v>1.7</v>
      </c>
      <c r="AT19">
        <v>5.2</v>
      </c>
      <c r="AU19">
        <v>2.5</v>
      </c>
      <c r="AV19">
        <v>2.1</v>
      </c>
      <c r="AW19">
        <v>7.8</v>
      </c>
      <c r="AX19">
        <v>7.7</v>
      </c>
      <c r="AY19">
        <v>7.6</v>
      </c>
      <c r="AZ19">
        <v>71.3</v>
      </c>
      <c r="BA19">
        <v>0.8</v>
      </c>
      <c r="BB19">
        <v>1.1000000000000001</v>
      </c>
      <c r="BC19">
        <v>1.5</v>
      </c>
      <c r="BD19">
        <v>5.0999999999999996</v>
      </c>
      <c r="BE19">
        <v>2.4</v>
      </c>
      <c r="BF19">
        <v>2</v>
      </c>
      <c r="BG19">
        <v>7.8</v>
      </c>
      <c r="BH19">
        <v>7.4</v>
      </c>
      <c r="BI19">
        <v>7.3</v>
      </c>
    </row>
    <row r="20" spans="1:6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6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6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6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6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6" spans="1:6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6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6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sheetData>
  <phoneticPr fontId="4"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9063-DDC8-415E-BC81-6810BC6ED03B}">
  <sheetPr codeName="Tabelle8">
    <tabColor theme="7" tint="0.79998168889431442"/>
  </sheetPr>
  <dimension ref="A1:Y26"/>
  <sheetViews>
    <sheetView workbookViewId="0">
      <pane xSplit="1" ySplit="4" topLeftCell="N5" activePane="bottomRight" state="frozen"/>
      <selection activeCell="K25" sqref="K25"/>
      <selection pane="topRight" activeCell="K25" sqref="K25"/>
      <selection pane="bottomLeft" activeCell="K25" sqref="K25"/>
      <selection pane="bottomRight" activeCell="R1" sqref="R1:U1048576"/>
    </sheetView>
  </sheetViews>
  <sheetFormatPr baseColWidth="10" defaultRowHeight="15" x14ac:dyDescent="0.25"/>
  <cols>
    <col min="1" max="1" width="25.42578125" bestFit="1" customWidth="1"/>
  </cols>
  <sheetData>
    <row r="1" spans="1:25" x14ac:dyDescent="0.25">
      <c r="B1" t="str">
        <f t="shared" ref="B1:Q1" si="0">B2&amp;IF(B4&lt;&gt;"",":"&amp;B4,"")</f>
        <v>KU22:2020</v>
      </c>
      <c r="C1" t="str">
        <f t="shared" si="0"/>
        <v>KU22:2021</v>
      </c>
      <c r="D1" t="str">
        <f t="shared" si="0"/>
        <v>KU22:2022</v>
      </c>
      <c r="E1" t="str">
        <f t="shared" si="0"/>
        <v>KU22:2023</v>
      </c>
      <c r="F1" t="str">
        <f t="shared" si="0"/>
        <v>JG22:2020</v>
      </c>
      <c r="G1" t="str">
        <f t="shared" si="0"/>
        <v>JG22:2021</v>
      </c>
      <c r="H1" t="str">
        <f t="shared" si="0"/>
        <v>JG22:2022</v>
      </c>
      <c r="I1" t="str">
        <f t="shared" si="0"/>
        <v>JG22:2023</v>
      </c>
      <c r="J1" t="str">
        <f t="shared" si="0"/>
        <v>KU23:2021</v>
      </c>
      <c r="K1" t="str">
        <f t="shared" si="0"/>
        <v>KU23:2022</v>
      </c>
      <c r="L1" t="str">
        <f t="shared" si="0"/>
        <v>KU23:2023</v>
      </c>
      <c r="M1" t="str">
        <f t="shared" si="0"/>
        <v>KU23:2024</v>
      </c>
      <c r="N1" t="str">
        <f t="shared" si="0"/>
        <v>JG23:2021</v>
      </c>
      <c r="O1" t="str">
        <f t="shared" si="0"/>
        <v>JG23:2022</v>
      </c>
      <c r="P1" t="str">
        <f t="shared" si="0"/>
        <v>JG23:2023</v>
      </c>
      <c r="Q1" t="str">
        <f t="shared" si="0"/>
        <v>JG23:2024</v>
      </c>
      <c r="R1" t="s">
        <v>277</v>
      </c>
      <c r="S1" t="s">
        <v>278</v>
      </c>
      <c r="T1" t="s">
        <v>279</v>
      </c>
      <c r="U1" t="s">
        <v>280</v>
      </c>
      <c r="V1" t="s">
        <v>306</v>
      </c>
      <c r="W1" t="s">
        <v>307</v>
      </c>
      <c r="X1" t="s">
        <v>308</v>
      </c>
      <c r="Y1" t="s">
        <v>309</v>
      </c>
    </row>
    <row r="2" spans="1:25" x14ac:dyDescent="0.25">
      <c r="B2" t="s">
        <v>16</v>
      </c>
      <c r="C2" t="s">
        <v>16</v>
      </c>
      <c r="D2" t="s">
        <v>16</v>
      </c>
      <c r="E2" t="s">
        <v>16</v>
      </c>
      <c r="F2" t="s">
        <v>19</v>
      </c>
      <c r="G2" t="s">
        <v>19</v>
      </c>
      <c r="H2" t="s">
        <v>19</v>
      </c>
      <c r="I2" t="s">
        <v>19</v>
      </c>
      <c r="J2" t="s">
        <v>17</v>
      </c>
      <c r="K2" t="s">
        <v>17</v>
      </c>
      <c r="L2" t="s">
        <v>17</v>
      </c>
      <c r="M2" t="s">
        <v>17</v>
      </c>
      <c r="N2" t="s">
        <v>20</v>
      </c>
      <c r="O2" t="s">
        <v>20</v>
      </c>
      <c r="P2" t="s">
        <v>20</v>
      </c>
      <c r="Q2" t="s">
        <v>20</v>
      </c>
      <c r="R2" t="s">
        <v>255</v>
      </c>
      <c r="S2" t="s">
        <v>255</v>
      </c>
      <c r="T2" t="s">
        <v>255</v>
      </c>
      <c r="U2" t="s">
        <v>255</v>
      </c>
      <c r="V2" t="s">
        <v>302</v>
      </c>
      <c r="W2" t="s">
        <v>302</v>
      </c>
      <c r="X2" t="s">
        <v>302</v>
      </c>
      <c r="Y2" t="s">
        <v>302</v>
      </c>
    </row>
    <row r="4" spans="1:25" x14ac:dyDescent="0.25">
      <c r="B4">
        <v>2020</v>
      </c>
      <c r="C4">
        <v>2021</v>
      </c>
      <c r="D4">
        <f>C4+1</f>
        <v>2022</v>
      </c>
      <c r="E4">
        <f>D4+1</f>
        <v>2023</v>
      </c>
      <c r="F4">
        <v>2020</v>
      </c>
      <c r="G4">
        <v>2021</v>
      </c>
      <c r="H4">
        <f>G4+1</f>
        <v>2022</v>
      </c>
      <c r="I4">
        <f>H4+1</f>
        <v>2023</v>
      </c>
      <c r="J4">
        <v>2021</v>
      </c>
      <c r="K4">
        <v>2022</v>
      </c>
      <c r="L4">
        <f>K4+1</f>
        <v>2023</v>
      </c>
      <c r="M4">
        <f>L4+1</f>
        <v>2024</v>
      </c>
      <c r="N4">
        <v>2021</v>
      </c>
      <c r="O4">
        <v>2022</v>
      </c>
      <c r="P4">
        <f>O4+1</f>
        <v>2023</v>
      </c>
      <c r="Q4">
        <f>P4+1</f>
        <v>2024</v>
      </c>
      <c r="R4">
        <v>2022</v>
      </c>
      <c r="S4">
        <v>2023</v>
      </c>
      <c r="T4">
        <v>2024</v>
      </c>
      <c r="U4">
        <v>2025</v>
      </c>
      <c r="V4">
        <v>2022</v>
      </c>
      <c r="W4">
        <v>2023</v>
      </c>
      <c r="X4">
        <v>2024</v>
      </c>
      <c r="Y4">
        <v>2025</v>
      </c>
    </row>
    <row r="5" spans="1:25" x14ac:dyDescent="0.25">
      <c r="A5" t="s">
        <v>93</v>
      </c>
      <c r="B5" s="1">
        <v>-4.5999999999999996</v>
      </c>
      <c r="C5" s="1">
        <v>2.9</v>
      </c>
      <c r="D5" s="1">
        <v>1.8</v>
      </c>
      <c r="E5" s="1">
        <v>3.6</v>
      </c>
      <c r="F5" s="1">
        <v>-3.7</v>
      </c>
      <c r="G5" s="1">
        <v>2.6</v>
      </c>
      <c r="H5" s="1">
        <v>1.7</v>
      </c>
      <c r="I5" s="1">
        <v>-0.2</v>
      </c>
      <c r="J5" s="1">
        <v>2.6</v>
      </c>
      <c r="K5" s="1">
        <v>1.8</v>
      </c>
      <c r="L5" s="1">
        <v>0.2</v>
      </c>
      <c r="M5" s="1">
        <v>1.3</v>
      </c>
      <c r="N5" s="1">
        <v>3.2</v>
      </c>
      <c r="O5" s="1">
        <v>1.8</v>
      </c>
      <c r="P5" s="1">
        <v>-0.4</v>
      </c>
      <c r="Q5" s="1">
        <v>0.7</v>
      </c>
      <c r="R5">
        <v>1.8</v>
      </c>
      <c r="S5">
        <v>-0.2</v>
      </c>
      <c r="T5">
        <v>0.2</v>
      </c>
      <c r="U5">
        <v>0.9</v>
      </c>
      <c r="V5">
        <v>1.4</v>
      </c>
      <c r="W5">
        <v>-0.3</v>
      </c>
      <c r="X5">
        <v>-0.1</v>
      </c>
      <c r="Y5">
        <v>0.4</v>
      </c>
    </row>
    <row r="6" spans="1:25" x14ac:dyDescent="0.25">
      <c r="A6" t="s">
        <v>95</v>
      </c>
      <c r="B6" s="1">
        <v>-3.2</v>
      </c>
      <c r="C6" s="1">
        <v>1.1000000000000001</v>
      </c>
      <c r="D6" s="1">
        <v>2.7</v>
      </c>
      <c r="E6" s="1">
        <v>3.6</v>
      </c>
      <c r="F6" s="1">
        <v>-3</v>
      </c>
      <c r="G6" s="1">
        <v>1.4</v>
      </c>
      <c r="H6" s="1">
        <v>4.3</v>
      </c>
      <c r="I6" s="1">
        <v>-0.2</v>
      </c>
      <c r="J6" s="1">
        <v>1.4</v>
      </c>
      <c r="K6" s="1">
        <v>3.4</v>
      </c>
      <c r="L6" s="1">
        <v>-0.5</v>
      </c>
      <c r="M6" s="1">
        <v>1.2</v>
      </c>
      <c r="N6" s="1">
        <v>2</v>
      </c>
      <c r="O6" s="1">
        <v>3.2</v>
      </c>
      <c r="P6" s="1">
        <v>-1.3</v>
      </c>
      <c r="Q6" s="1">
        <v>1.2</v>
      </c>
      <c r="R6">
        <v>3.2</v>
      </c>
      <c r="S6">
        <v>-1</v>
      </c>
      <c r="T6">
        <v>0.8</v>
      </c>
      <c r="U6">
        <v>0.9</v>
      </c>
      <c r="V6">
        <v>3.9</v>
      </c>
      <c r="W6">
        <v>-0.3</v>
      </c>
      <c r="X6">
        <v>1</v>
      </c>
      <c r="Y6">
        <v>0.7</v>
      </c>
    </row>
    <row r="7" spans="1:25" x14ac:dyDescent="0.25">
      <c r="A7" t="s">
        <v>96</v>
      </c>
      <c r="B7" s="1">
        <v>-5.9</v>
      </c>
      <c r="C7" s="1">
        <v>0.1</v>
      </c>
      <c r="D7" s="1">
        <v>3.2</v>
      </c>
      <c r="E7" s="1">
        <v>4.4000000000000004</v>
      </c>
      <c r="F7" s="1">
        <v>-5.7</v>
      </c>
      <c r="G7" s="1">
        <v>0.4</v>
      </c>
      <c r="H7" s="1">
        <v>4.5999999999999996</v>
      </c>
      <c r="I7" s="1">
        <v>-0.6</v>
      </c>
      <c r="J7" s="1">
        <v>0.4</v>
      </c>
      <c r="K7" s="1">
        <v>4.3</v>
      </c>
      <c r="L7" s="1">
        <v>-0.9</v>
      </c>
      <c r="M7" s="1">
        <v>1.2</v>
      </c>
      <c r="N7" s="1">
        <v>1.5</v>
      </c>
      <c r="O7" s="1">
        <v>3.9</v>
      </c>
      <c r="P7" s="1">
        <v>-0.8</v>
      </c>
      <c r="Q7" s="1">
        <v>1.1000000000000001</v>
      </c>
      <c r="R7">
        <v>3.9</v>
      </c>
      <c r="S7">
        <v>-0.7</v>
      </c>
      <c r="T7">
        <v>0.6</v>
      </c>
      <c r="U7">
        <v>0.9</v>
      </c>
      <c r="V7">
        <v>5.6</v>
      </c>
      <c r="W7">
        <v>-0.4</v>
      </c>
      <c r="X7">
        <v>0.4</v>
      </c>
      <c r="Y7">
        <v>0.5</v>
      </c>
    </row>
    <row r="8" spans="1:25" x14ac:dyDescent="0.25">
      <c r="A8" t="s">
        <v>97</v>
      </c>
      <c r="B8" s="1">
        <v>3.5</v>
      </c>
      <c r="C8" s="1">
        <v>3.1</v>
      </c>
      <c r="D8" s="1">
        <v>1.6</v>
      </c>
      <c r="E8" s="1">
        <v>1.9</v>
      </c>
      <c r="F8" s="1">
        <v>4</v>
      </c>
      <c r="G8" s="1">
        <v>3.8</v>
      </c>
      <c r="H8" s="1">
        <v>3.8</v>
      </c>
      <c r="I8" s="1">
        <v>0.8</v>
      </c>
      <c r="J8" s="1">
        <v>3.8</v>
      </c>
      <c r="K8" s="1">
        <v>1.2</v>
      </c>
      <c r="L8" s="1">
        <v>0.5</v>
      </c>
      <c r="M8" s="1">
        <v>1.2</v>
      </c>
      <c r="N8" s="1">
        <v>3.1</v>
      </c>
      <c r="O8" s="1">
        <v>1.6</v>
      </c>
      <c r="P8" s="1">
        <v>-2.4</v>
      </c>
      <c r="Q8" s="1">
        <v>1.4</v>
      </c>
      <c r="R8">
        <v>1.6</v>
      </c>
      <c r="S8">
        <v>-1.5</v>
      </c>
      <c r="T8">
        <v>1.3</v>
      </c>
      <c r="U8">
        <v>1.1000000000000001</v>
      </c>
      <c r="V8">
        <v>0.1</v>
      </c>
      <c r="W8">
        <v>-0.1</v>
      </c>
      <c r="X8">
        <v>2.2000000000000002</v>
      </c>
      <c r="Y8">
        <v>1.4</v>
      </c>
    </row>
    <row r="9" spans="1:25" x14ac:dyDescent="0.25">
      <c r="A9" t="s">
        <v>98</v>
      </c>
      <c r="B9" s="1">
        <v>-2.2000000000000002</v>
      </c>
      <c r="C9" s="1">
        <v>1.5</v>
      </c>
      <c r="D9" s="1">
        <v>1.8</v>
      </c>
      <c r="E9" s="1">
        <v>4.5</v>
      </c>
      <c r="F9" s="1">
        <v>-2.2999999999999998</v>
      </c>
      <c r="G9" s="1">
        <v>1.2</v>
      </c>
      <c r="H9" s="1">
        <v>0</v>
      </c>
      <c r="I9" s="1">
        <v>-0.3</v>
      </c>
      <c r="J9" s="1">
        <v>1.2</v>
      </c>
      <c r="K9" s="1">
        <v>0.4</v>
      </c>
      <c r="L9" s="1">
        <v>-0.9</v>
      </c>
      <c r="M9" s="1">
        <v>1.7</v>
      </c>
      <c r="N9" s="1">
        <v>-0.2</v>
      </c>
      <c r="O9" s="1">
        <v>0.1</v>
      </c>
      <c r="P9" s="1">
        <v>0.2</v>
      </c>
      <c r="Q9" s="1">
        <v>-0.4</v>
      </c>
      <c r="R9">
        <v>0.1</v>
      </c>
      <c r="S9">
        <v>-0.7</v>
      </c>
      <c r="T9">
        <v>-1</v>
      </c>
      <c r="U9">
        <v>1.5</v>
      </c>
      <c r="V9">
        <v>-0.2</v>
      </c>
      <c r="W9">
        <v>-1.2</v>
      </c>
      <c r="X9">
        <v>-2.7</v>
      </c>
      <c r="Y9">
        <v>0.5</v>
      </c>
    </row>
    <row r="10" spans="1:25" x14ac:dyDescent="0.25">
      <c r="A10" t="s">
        <v>99</v>
      </c>
      <c r="B10" s="1">
        <v>-11.2</v>
      </c>
      <c r="C10" s="1">
        <v>3.4</v>
      </c>
      <c r="D10" s="1">
        <v>0.6</v>
      </c>
      <c r="E10" s="1">
        <v>10.1</v>
      </c>
      <c r="F10" s="1">
        <v>-11</v>
      </c>
      <c r="G10" s="1">
        <v>3.5</v>
      </c>
      <c r="H10" s="1">
        <v>1.6</v>
      </c>
      <c r="I10" s="1">
        <v>2.1</v>
      </c>
      <c r="J10" s="1">
        <v>3.5</v>
      </c>
      <c r="K10" s="1">
        <v>3.3</v>
      </c>
      <c r="L10" s="1">
        <v>2.2000000000000002</v>
      </c>
      <c r="M10" s="1">
        <v>3.7</v>
      </c>
      <c r="N10" s="1">
        <v>2.8</v>
      </c>
      <c r="O10" s="1">
        <v>4</v>
      </c>
      <c r="P10" s="1">
        <v>3.1</v>
      </c>
      <c r="Q10" s="1">
        <v>1.7</v>
      </c>
      <c r="R10">
        <v>4</v>
      </c>
      <c r="S10">
        <v>3</v>
      </c>
      <c r="T10">
        <v>-1.6</v>
      </c>
      <c r="U10">
        <v>2.6</v>
      </c>
      <c r="V10">
        <v>4.5</v>
      </c>
      <c r="W10">
        <v>-0.8</v>
      </c>
      <c r="X10">
        <v>-5.6</v>
      </c>
      <c r="Y10">
        <v>0.7</v>
      </c>
    </row>
    <row r="11" spans="1:25" x14ac:dyDescent="0.25">
      <c r="A11" t="s">
        <v>100</v>
      </c>
      <c r="B11" s="1">
        <v>2.5</v>
      </c>
      <c r="C11" s="1">
        <v>0.7</v>
      </c>
      <c r="D11" s="1">
        <v>1.7</v>
      </c>
      <c r="E11" s="1">
        <v>1.8</v>
      </c>
      <c r="F11" s="1">
        <v>3.9</v>
      </c>
      <c r="G11" s="1">
        <v>0</v>
      </c>
      <c r="H11" s="1">
        <v>-1.4</v>
      </c>
      <c r="I11" s="1">
        <v>-2.5</v>
      </c>
      <c r="J11" s="1">
        <v>0</v>
      </c>
      <c r="K11" s="1">
        <v>-1.7</v>
      </c>
      <c r="L11" s="1">
        <v>-3.7</v>
      </c>
      <c r="M11" s="1">
        <v>0.1</v>
      </c>
      <c r="N11" s="1">
        <v>-2.6</v>
      </c>
      <c r="O11" s="1">
        <v>-1.8</v>
      </c>
      <c r="P11" s="1">
        <v>-1.3</v>
      </c>
      <c r="Q11" s="1">
        <v>-2.2999999999999998</v>
      </c>
      <c r="R11">
        <v>-1.8</v>
      </c>
      <c r="S11">
        <v>-2.7</v>
      </c>
      <c r="T11">
        <v>-1.5</v>
      </c>
      <c r="U11">
        <v>0.7</v>
      </c>
      <c r="V11">
        <v>-3.9</v>
      </c>
      <c r="W11">
        <v>-3.4</v>
      </c>
      <c r="X11">
        <v>-3.4</v>
      </c>
      <c r="Y11">
        <v>-0.3</v>
      </c>
    </row>
    <row r="12" spans="1:25" x14ac:dyDescent="0.25">
      <c r="A12" t="s">
        <v>101</v>
      </c>
      <c r="B12" s="1">
        <v>1</v>
      </c>
      <c r="C12" s="1">
        <v>0.7</v>
      </c>
      <c r="D12" s="1">
        <v>3.9</v>
      </c>
      <c r="E12" s="1">
        <v>4.4000000000000004</v>
      </c>
      <c r="F12" s="1">
        <v>-3.3</v>
      </c>
      <c r="G12" s="1">
        <v>1</v>
      </c>
      <c r="H12" s="1">
        <v>1.8</v>
      </c>
      <c r="I12" s="1">
        <v>2.8</v>
      </c>
      <c r="J12" s="1">
        <v>1</v>
      </c>
      <c r="K12" s="1">
        <v>2.1</v>
      </c>
      <c r="L12" s="1">
        <v>3</v>
      </c>
      <c r="M12" s="1">
        <v>3.4</v>
      </c>
      <c r="N12" s="1">
        <v>2.1</v>
      </c>
      <c r="O12" s="1">
        <v>-0.7</v>
      </c>
      <c r="P12" s="1">
        <v>-0.2</v>
      </c>
      <c r="Q12" s="1">
        <v>2.4</v>
      </c>
      <c r="R12">
        <v>-0.7</v>
      </c>
      <c r="S12">
        <v>-0.6</v>
      </c>
      <c r="T12">
        <v>1.8</v>
      </c>
      <c r="U12">
        <v>2.4</v>
      </c>
      <c r="V12">
        <v>2.6</v>
      </c>
      <c r="W12">
        <v>4.7</v>
      </c>
      <c r="X12">
        <v>4.0999999999999996</v>
      </c>
      <c r="Y12">
        <v>2.4</v>
      </c>
    </row>
    <row r="13" spans="1:25" x14ac:dyDescent="0.25">
      <c r="A13" t="s">
        <v>102</v>
      </c>
      <c r="B13" s="1">
        <v>-0.9</v>
      </c>
      <c r="C13" s="1">
        <v>1</v>
      </c>
      <c r="D13" s="1">
        <v>-0.2</v>
      </c>
      <c r="E13" s="1">
        <v>0.1</v>
      </c>
      <c r="F13" s="1">
        <v>-0.2</v>
      </c>
      <c r="G13" s="1">
        <v>0.5</v>
      </c>
      <c r="H13" s="1">
        <v>0.2</v>
      </c>
      <c r="I13" s="1">
        <v>0.1</v>
      </c>
      <c r="J13" s="1">
        <v>0.5</v>
      </c>
      <c r="K13" s="1">
        <v>0.5</v>
      </c>
      <c r="L13" s="1">
        <v>0.5</v>
      </c>
      <c r="M13" s="1">
        <v>0</v>
      </c>
      <c r="N13" s="1"/>
      <c r="O13" s="1"/>
      <c r="P13" s="1"/>
      <c r="Q13" s="1"/>
    </row>
    <row r="14" spans="1:25" x14ac:dyDescent="0.25">
      <c r="A14" t="s">
        <v>103</v>
      </c>
      <c r="B14" s="1">
        <v>-4</v>
      </c>
      <c r="C14" s="1">
        <v>2.2000000000000002</v>
      </c>
      <c r="D14" s="1">
        <v>2.2999999999999998</v>
      </c>
      <c r="E14" s="1">
        <v>3.9</v>
      </c>
      <c r="F14" s="1">
        <v>-3</v>
      </c>
      <c r="G14" s="1">
        <v>1.9</v>
      </c>
      <c r="H14" s="1">
        <v>3.5</v>
      </c>
      <c r="I14" s="1">
        <v>-0.1</v>
      </c>
      <c r="J14" s="1">
        <v>1.9</v>
      </c>
      <c r="K14" s="1">
        <v>3.1</v>
      </c>
      <c r="L14" s="1">
        <v>-0.1</v>
      </c>
      <c r="M14" s="1">
        <v>1.3</v>
      </c>
      <c r="N14" s="1">
        <v>2.5</v>
      </c>
      <c r="O14" s="1">
        <v>3.2</v>
      </c>
      <c r="P14" s="1">
        <v>-0.8</v>
      </c>
      <c r="Q14" s="1">
        <v>0.9</v>
      </c>
      <c r="R14">
        <v>3.2</v>
      </c>
      <c r="S14">
        <v>-0.8</v>
      </c>
      <c r="T14">
        <v>0</v>
      </c>
      <c r="U14">
        <v>1.1000000000000001</v>
      </c>
      <c r="V14">
        <v>2.8</v>
      </c>
      <c r="W14">
        <v>-0.4</v>
      </c>
      <c r="X14">
        <v>-0.5</v>
      </c>
      <c r="Y14">
        <v>0.7</v>
      </c>
    </row>
    <row r="15" spans="1:25" x14ac:dyDescent="0.25">
      <c r="A15" t="s">
        <v>104</v>
      </c>
      <c r="B15" s="1">
        <v>-0.8</v>
      </c>
      <c r="C15" s="1">
        <v>0.8</v>
      </c>
      <c r="D15" s="1">
        <v>-0.4</v>
      </c>
      <c r="E15" s="1">
        <v>-0.2</v>
      </c>
      <c r="F15" s="1">
        <v>-0.8</v>
      </c>
      <c r="G15" s="1">
        <v>0.8</v>
      </c>
      <c r="H15" s="1">
        <v>-1.6</v>
      </c>
      <c r="I15" s="1">
        <v>0</v>
      </c>
      <c r="J15" s="1">
        <v>0.8</v>
      </c>
      <c r="K15" s="1">
        <v>-1.2</v>
      </c>
      <c r="L15" s="1">
        <v>0.2</v>
      </c>
      <c r="M15" s="1">
        <v>0</v>
      </c>
      <c r="N15" s="1">
        <v>0.9</v>
      </c>
      <c r="O15" s="1">
        <v>-1.2</v>
      </c>
      <c r="P15" s="1">
        <v>0.3</v>
      </c>
      <c r="Q15" s="1">
        <v>-0.2</v>
      </c>
      <c r="R15">
        <v>-1.2</v>
      </c>
      <c r="S15">
        <v>0.6</v>
      </c>
      <c r="T15">
        <v>0.1</v>
      </c>
      <c r="U15">
        <v>-0.1</v>
      </c>
      <c r="V15">
        <v>-1.3</v>
      </c>
      <c r="W15">
        <v>0.1</v>
      </c>
      <c r="X15">
        <v>0.3</v>
      </c>
      <c r="Y15">
        <v>-0.2</v>
      </c>
    </row>
    <row r="16" spans="1:25" x14ac:dyDescent="0.25">
      <c r="A16" t="s">
        <v>105</v>
      </c>
      <c r="B16" s="1">
        <v>-9.3000000000000007</v>
      </c>
      <c r="C16" s="1">
        <v>9.9</v>
      </c>
      <c r="D16" s="1">
        <v>2.8</v>
      </c>
      <c r="E16" s="1">
        <v>6.1</v>
      </c>
      <c r="F16" s="1">
        <v>-9.3000000000000007</v>
      </c>
      <c r="G16" s="1">
        <v>9.6999999999999993</v>
      </c>
      <c r="H16" s="1">
        <v>1.5</v>
      </c>
      <c r="I16" s="1">
        <v>1.4</v>
      </c>
      <c r="J16" s="1">
        <v>9.6999999999999993</v>
      </c>
      <c r="K16" s="1">
        <v>2.9</v>
      </c>
      <c r="L16" s="1">
        <v>0.6</v>
      </c>
      <c r="M16" s="1">
        <v>3</v>
      </c>
      <c r="N16" s="1">
        <v>9.6999999999999993</v>
      </c>
      <c r="O16" s="1">
        <v>3.3</v>
      </c>
      <c r="P16" s="1">
        <v>-1.2</v>
      </c>
      <c r="Q16" s="1">
        <v>0.5</v>
      </c>
      <c r="R16">
        <v>3.3</v>
      </c>
      <c r="S16">
        <v>-2.2000000000000002</v>
      </c>
      <c r="T16">
        <v>-0.3</v>
      </c>
      <c r="U16">
        <v>1.8</v>
      </c>
      <c r="V16">
        <v>3.1</v>
      </c>
      <c r="W16">
        <v>-0.3</v>
      </c>
      <c r="X16">
        <v>-0.2</v>
      </c>
      <c r="Y16">
        <v>0.8</v>
      </c>
    </row>
    <row r="17" spans="1:25" x14ac:dyDescent="0.25">
      <c r="A17" t="s">
        <v>106</v>
      </c>
      <c r="B17" s="1">
        <v>-8.6</v>
      </c>
      <c r="C17" s="1">
        <v>9.3000000000000007</v>
      </c>
      <c r="D17" s="1">
        <v>4</v>
      </c>
      <c r="E17" s="1">
        <v>6.7</v>
      </c>
      <c r="F17" s="1">
        <v>-8.5</v>
      </c>
      <c r="G17" s="1">
        <v>9</v>
      </c>
      <c r="H17" s="1">
        <v>5.5</v>
      </c>
      <c r="I17" s="1">
        <v>1.5</v>
      </c>
      <c r="J17" s="1">
        <v>9</v>
      </c>
      <c r="K17" s="1">
        <v>6</v>
      </c>
      <c r="L17" s="1">
        <v>0.1</v>
      </c>
      <c r="M17" s="1">
        <v>3.2</v>
      </c>
      <c r="N17" s="1">
        <v>8.9</v>
      </c>
      <c r="O17" s="1">
        <v>6.6</v>
      </c>
      <c r="P17" s="1">
        <v>-1.9</v>
      </c>
      <c r="Q17" s="1">
        <v>1</v>
      </c>
      <c r="R17">
        <v>6.6</v>
      </c>
      <c r="S17">
        <v>-3.4</v>
      </c>
      <c r="T17">
        <v>-0.6</v>
      </c>
      <c r="U17">
        <v>2.2000000000000002</v>
      </c>
      <c r="V17">
        <v>7</v>
      </c>
      <c r="W17">
        <v>-0.6</v>
      </c>
      <c r="X17">
        <v>-1.1000000000000001</v>
      </c>
      <c r="Y17">
        <v>1.5</v>
      </c>
    </row>
    <row r="18" spans="1:25" x14ac:dyDescent="0.25">
      <c r="A18" t="s">
        <v>107</v>
      </c>
      <c r="B18" s="1">
        <v>7.1</v>
      </c>
      <c r="C18" s="1">
        <v>7.4</v>
      </c>
      <c r="D18" s="1">
        <v>4.7</v>
      </c>
      <c r="E18" s="1">
        <v>5.0999999999999996</v>
      </c>
      <c r="F18" s="1">
        <v>7</v>
      </c>
      <c r="G18" s="1">
        <v>7.4</v>
      </c>
      <c r="H18" s="1">
        <v>3.9</v>
      </c>
      <c r="I18" s="1">
        <v>4.2</v>
      </c>
      <c r="J18" s="1">
        <v>7.4</v>
      </c>
      <c r="K18" s="1">
        <v>3.8</v>
      </c>
      <c r="L18" s="1">
        <v>5.4</v>
      </c>
      <c r="M18" s="1">
        <v>5.6</v>
      </c>
      <c r="N18" s="1">
        <v>7.7</v>
      </c>
      <c r="O18" s="1">
        <v>4.2</v>
      </c>
      <c r="P18" s="1">
        <v>6.4</v>
      </c>
      <c r="Q18" s="1">
        <v>6.8</v>
      </c>
      <c r="R18">
        <v>4.2</v>
      </c>
      <c r="S18">
        <v>5.9</v>
      </c>
      <c r="T18">
        <v>6.7</v>
      </c>
      <c r="U18">
        <v>6.7</v>
      </c>
      <c r="V18">
        <v>4.4000000000000004</v>
      </c>
      <c r="W18">
        <v>5.9</v>
      </c>
      <c r="X18">
        <v>6.7</v>
      </c>
      <c r="Y18">
        <v>6.4</v>
      </c>
    </row>
    <row r="19" spans="1:25" x14ac:dyDescent="0.25">
      <c r="A19" t="s">
        <v>108</v>
      </c>
      <c r="B19" s="173">
        <v>44898</v>
      </c>
      <c r="C19" s="173">
        <v>44920</v>
      </c>
      <c r="D19" s="173">
        <v>45378</v>
      </c>
      <c r="E19" s="173">
        <v>45652</v>
      </c>
      <c r="F19" s="173">
        <v>44915</v>
      </c>
      <c r="G19" s="173">
        <v>44980</v>
      </c>
      <c r="H19" s="173">
        <v>45530</v>
      </c>
      <c r="I19" s="173">
        <v>45619</v>
      </c>
      <c r="J19" s="173">
        <v>44980</v>
      </c>
      <c r="K19" s="173">
        <v>45570</v>
      </c>
      <c r="L19" s="173">
        <v>45829</v>
      </c>
      <c r="M19" s="173">
        <v>45912</v>
      </c>
      <c r="N19" s="173">
        <v>44984</v>
      </c>
      <c r="O19" s="173">
        <v>45596</v>
      </c>
      <c r="P19" s="173">
        <v>45904</v>
      </c>
      <c r="Q19" s="173">
        <v>45971</v>
      </c>
      <c r="R19">
        <v>45596</v>
      </c>
      <c r="S19">
        <v>45933</v>
      </c>
      <c r="T19">
        <v>46054</v>
      </c>
      <c r="U19">
        <v>46099</v>
      </c>
      <c r="V19">
        <v>45675</v>
      </c>
      <c r="W19">
        <v>46011</v>
      </c>
      <c r="X19">
        <v>46155</v>
      </c>
      <c r="Y19">
        <v>46153</v>
      </c>
    </row>
    <row r="20" spans="1:25" x14ac:dyDescent="0.25">
      <c r="A20" t="s">
        <v>110</v>
      </c>
      <c r="B20" s="173">
        <v>33579</v>
      </c>
      <c r="C20" s="173">
        <v>33900</v>
      </c>
      <c r="D20" s="173">
        <v>34371</v>
      </c>
      <c r="E20" s="173">
        <v>34832</v>
      </c>
      <c r="F20" s="173">
        <v>33579</v>
      </c>
      <c r="G20" s="173">
        <v>33897</v>
      </c>
      <c r="H20" s="173">
        <v>34465</v>
      </c>
      <c r="I20" s="173">
        <v>34601</v>
      </c>
      <c r="J20" s="173">
        <v>33897</v>
      </c>
      <c r="K20" s="173">
        <v>34509</v>
      </c>
      <c r="L20" s="173">
        <v>34817</v>
      </c>
      <c r="M20" s="173">
        <v>34986</v>
      </c>
      <c r="N20" s="173">
        <v>33897</v>
      </c>
      <c r="O20" s="173">
        <v>34507</v>
      </c>
      <c r="P20" s="173">
        <v>34810</v>
      </c>
      <c r="Q20" s="173">
        <v>34938</v>
      </c>
      <c r="R20">
        <v>34507</v>
      </c>
      <c r="S20">
        <v>34789</v>
      </c>
      <c r="T20">
        <v>34967</v>
      </c>
      <c r="U20">
        <v>35091</v>
      </c>
      <c r="V20">
        <v>34507</v>
      </c>
      <c r="W20">
        <v>34790</v>
      </c>
      <c r="X20">
        <v>34937</v>
      </c>
      <c r="Y20">
        <v>34990</v>
      </c>
    </row>
    <row r="21" spans="1:25" x14ac:dyDescent="0.25">
      <c r="A21" t="s">
        <v>111</v>
      </c>
      <c r="B21" s="173">
        <v>2695</v>
      </c>
      <c r="C21" s="173">
        <v>2613</v>
      </c>
      <c r="D21" s="173">
        <v>2347</v>
      </c>
      <c r="E21" s="173">
        <v>2238</v>
      </c>
      <c r="F21" s="173">
        <v>2695</v>
      </c>
      <c r="G21" s="173">
        <v>2613</v>
      </c>
      <c r="H21" s="173">
        <v>2422</v>
      </c>
      <c r="I21" s="173">
        <v>2498</v>
      </c>
      <c r="J21" s="173">
        <v>2613</v>
      </c>
      <c r="K21" s="173">
        <v>2418</v>
      </c>
      <c r="L21" s="173">
        <v>2460</v>
      </c>
      <c r="M21" s="173">
        <v>2376</v>
      </c>
      <c r="N21" s="173">
        <v>2613</v>
      </c>
      <c r="O21" s="173">
        <v>2418</v>
      </c>
      <c r="P21" s="173">
        <v>2580</v>
      </c>
      <c r="Q21" s="173">
        <v>2533</v>
      </c>
      <c r="R21">
        <v>2418</v>
      </c>
      <c r="S21">
        <v>2609</v>
      </c>
      <c r="T21">
        <v>2679</v>
      </c>
      <c r="U21">
        <v>2592</v>
      </c>
      <c r="V21">
        <v>2418</v>
      </c>
      <c r="W21">
        <v>2609</v>
      </c>
      <c r="X21">
        <v>2792</v>
      </c>
      <c r="Y21">
        <v>2869</v>
      </c>
    </row>
    <row r="22" spans="1:25" x14ac:dyDescent="0.25">
      <c r="A22" t="s">
        <v>112</v>
      </c>
      <c r="B22" s="1">
        <v>5.9</v>
      </c>
      <c r="C22" s="1">
        <v>5.7</v>
      </c>
      <c r="D22" s="1">
        <v>5.0999999999999996</v>
      </c>
      <c r="E22" s="1">
        <v>4.9000000000000004</v>
      </c>
      <c r="F22" s="1">
        <v>5.9</v>
      </c>
      <c r="G22" s="1">
        <v>5.7</v>
      </c>
      <c r="H22" s="1">
        <v>5.3</v>
      </c>
      <c r="I22" s="1">
        <v>5.4</v>
      </c>
      <c r="J22" s="1">
        <v>5.7</v>
      </c>
      <c r="K22" s="1">
        <v>5.3</v>
      </c>
      <c r="L22" s="1">
        <v>5.4</v>
      </c>
      <c r="M22" s="1">
        <v>5.2</v>
      </c>
      <c r="N22" s="1">
        <v>5.7</v>
      </c>
      <c r="O22" s="1">
        <v>5.3</v>
      </c>
      <c r="P22" s="1">
        <v>5.6</v>
      </c>
      <c r="Q22" s="1">
        <v>5.5</v>
      </c>
      <c r="R22">
        <v>5.3</v>
      </c>
      <c r="S22">
        <v>5.7</v>
      </c>
      <c r="T22">
        <v>5.8</v>
      </c>
      <c r="U22">
        <v>5.6</v>
      </c>
      <c r="V22">
        <v>5.3</v>
      </c>
      <c r="W22">
        <v>5.7</v>
      </c>
      <c r="X22">
        <v>6</v>
      </c>
      <c r="Y22">
        <v>6.1</v>
      </c>
    </row>
    <row r="23" spans="1:25" x14ac:dyDescent="0.25">
      <c r="A23" t="s">
        <v>113</v>
      </c>
      <c r="B23" s="1">
        <v>0.5</v>
      </c>
      <c r="C23" s="1">
        <v>3.1</v>
      </c>
      <c r="D23" s="1">
        <v>6.1</v>
      </c>
      <c r="E23" s="1">
        <v>3.4</v>
      </c>
      <c r="F23" s="1">
        <v>0.5</v>
      </c>
      <c r="G23" s="1">
        <v>3.1</v>
      </c>
      <c r="H23" s="1">
        <v>8</v>
      </c>
      <c r="I23" s="1">
        <v>7.4</v>
      </c>
      <c r="J23" s="1">
        <v>3.1</v>
      </c>
      <c r="K23" s="1">
        <v>6.9</v>
      </c>
      <c r="L23" s="1">
        <v>6.6</v>
      </c>
      <c r="M23" s="1">
        <v>3</v>
      </c>
      <c r="N23" s="1">
        <v>3.1</v>
      </c>
      <c r="O23" s="1">
        <v>6.9</v>
      </c>
      <c r="P23" s="1">
        <v>6.1</v>
      </c>
      <c r="Q23" s="1">
        <v>2.6</v>
      </c>
      <c r="R23">
        <v>6.9</v>
      </c>
      <c r="S23">
        <v>5.9</v>
      </c>
      <c r="T23">
        <v>2.4</v>
      </c>
      <c r="U23">
        <v>2.1</v>
      </c>
      <c r="V23">
        <v>6.9</v>
      </c>
      <c r="W23">
        <v>5.9</v>
      </c>
      <c r="X23">
        <v>2.2000000000000002</v>
      </c>
      <c r="Y23">
        <v>2.1</v>
      </c>
    </row>
    <row r="24" spans="1:25" x14ac:dyDescent="0.25">
      <c r="A24" t="s">
        <v>114</v>
      </c>
      <c r="B24" s="1">
        <v>-4.3</v>
      </c>
      <c r="C24" s="1">
        <v>-3.7</v>
      </c>
      <c r="D24" s="1">
        <v>-2.6</v>
      </c>
      <c r="E24" s="1">
        <v>-2.2000000000000002</v>
      </c>
      <c r="F24" s="1">
        <v>-4.3</v>
      </c>
      <c r="G24" s="1">
        <v>-3.7</v>
      </c>
      <c r="H24" s="1">
        <v>-2.2999999999999998</v>
      </c>
      <c r="I24" s="1">
        <v>-2.8</v>
      </c>
      <c r="J24" s="1">
        <v>-3.7</v>
      </c>
      <c r="K24" s="1">
        <v>-2.6</v>
      </c>
      <c r="L24" s="1">
        <v>-1.6</v>
      </c>
      <c r="M24" s="1">
        <v>-0.4</v>
      </c>
      <c r="N24" s="1">
        <v>-3.6</v>
      </c>
      <c r="O24" s="1">
        <v>-2.5</v>
      </c>
      <c r="P24" s="1">
        <v>-2.2000000000000002</v>
      </c>
      <c r="Q24" s="1">
        <v>-1.5</v>
      </c>
      <c r="R24">
        <v>-2.5</v>
      </c>
      <c r="S24">
        <v>-2.1</v>
      </c>
      <c r="T24">
        <v>-1.5</v>
      </c>
      <c r="U24">
        <v>-1</v>
      </c>
      <c r="V24">
        <v>-2.1</v>
      </c>
      <c r="W24">
        <v>-2.6</v>
      </c>
      <c r="X24">
        <v>-2.1</v>
      </c>
      <c r="Y24">
        <v>-1.9</v>
      </c>
    </row>
    <row r="25" spans="1:25" x14ac:dyDescent="0.25">
      <c r="A25" t="s">
        <v>115</v>
      </c>
      <c r="B25" s="1">
        <v>-4.5999999999999996</v>
      </c>
      <c r="C25" s="1">
        <v>2.9</v>
      </c>
      <c r="D25" s="1">
        <v>1.8</v>
      </c>
      <c r="E25" s="1">
        <v>3.5</v>
      </c>
      <c r="F25" s="1">
        <v>-3.8</v>
      </c>
      <c r="G25" s="1">
        <v>2.6</v>
      </c>
      <c r="H25" s="1">
        <v>1.7</v>
      </c>
      <c r="I25" s="1">
        <v>-0.2</v>
      </c>
      <c r="J25" s="1">
        <v>2.6</v>
      </c>
      <c r="K25" s="1">
        <v>1.7</v>
      </c>
      <c r="L25" s="1">
        <v>0.1</v>
      </c>
      <c r="M25" s="1">
        <v>1.2</v>
      </c>
      <c r="N25" s="1">
        <v>3.1</v>
      </c>
      <c r="O25" s="1">
        <v>1.1000000000000001</v>
      </c>
      <c r="P25" s="1">
        <v>-1.1000000000000001</v>
      </c>
      <c r="Q25" s="1">
        <v>0.4</v>
      </c>
      <c r="R25">
        <v>1.1000000000000001</v>
      </c>
      <c r="S25">
        <v>-1.1000000000000001</v>
      </c>
      <c r="T25">
        <v>-0.2</v>
      </c>
      <c r="U25">
        <v>0.6</v>
      </c>
      <c r="V25">
        <v>0.6</v>
      </c>
      <c r="W25">
        <v>-0.1</v>
      </c>
      <c r="X25">
        <v>-0.4</v>
      </c>
      <c r="Y25">
        <v>0.2</v>
      </c>
    </row>
    <row r="26" spans="1:25" x14ac:dyDescent="0.25">
      <c r="A26" t="s">
        <v>116</v>
      </c>
      <c r="B26" s="1">
        <v>-4.9000000000000004</v>
      </c>
      <c r="C26" s="1">
        <v>2.9</v>
      </c>
      <c r="D26" s="1">
        <v>1.9</v>
      </c>
      <c r="E26" s="1">
        <v>3.8</v>
      </c>
      <c r="F26" s="1">
        <v>-4.0999999999999996</v>
      </c>
      <c r="G26" s="1">
        <v>2.6</v>
      </c>
      <c r="H26" s="1">
        <v>1.8</v>
      </c>
      <c r="I26" s="1">
        <v>0</v>
      </c>
      <c r="J26" s="1">
        <v>2.6</v>
      </c>
      <c r="K26" s="1">
        <v>1.9</v>
      </c>
      <c r="L26" s="1">
        <v>0.4</v>
      </c>
      <c r="M26" s="1">
        <v>1.3</v>
      </c>
      <c r="N26" s="1">
        <v>3.1</v>
      </c>
      <c r="O26" s="1">
        <v>1.9</v>
      </c>
      <c r="P26" s="1">
        <v>-0.2</v>
      </c>
      <c r="Q26" s="1">
        <v>0.7</v>
      </c>
      <c r="R26">
        <v>1.9</v>
      </c>
      <c r="S26">
        <v>0</v>
      </c>
      <c r="T26">
        <v>0.2</v>
      </c>
      <c r="U26">
        <v>1.1000000000000001</v>
      </c>
      <c r="V26">
        <v>1.5</v>
      </c>
      <c r="W26">
        <v>-0.1</v>
      </c>
      <c r="X26">
        <v>-0.1</v>
      </c>
      <c r="Y26">
        <v>0.6</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3E684-21BB-44BF-94BD-3C24E2A843BB}">
  <sheetPr codeName="Tabelle9">
    <tabColor theme="7" tint="0.79998168889431442"/>
  </sheetPr>
  <dimension ref="A1:Y38"/>
  <sheetViews>
    <sheetView workbookViewId="0">
      <pane xSplit="1" ySplit="4" topLeftCell="N5" activePane="bottomRight" state="frozen"/>
      <selection activeCell="K25" sqref="K25"/>
      <selection pane="topRight" activeCell="K25" sqref="K25"/>
      <selection pane="bottomLeft" activeCell="K25" sqref="K25"/>
      <selection pane="bottomRight" activeCell="Z17" sqref="Z17"/>
    </sheetView>
  </sheetViews>
  <sheetFormatPr baseColWidth="10" defaultRowHeight="15" x14ac:dyDescent="0.25"/>
  <cols>
    <col min="1" max="1" width="25.42578125" bestFit="1" customWidth="1"/>
  </cols>
  <sheetData>
    <row r="1" spans="1:25" x14ac:dyDescent="0.25">
      <c r="B1" t="str">
        <f>B2&amp;IF(B4&lt;&gt;"",":"&amp;B4,"")</f>
        <v>KU22:2020</v>
      </c>
      <c r="C1" t="str">
        <f t="shared" ref="C1:Q1" si="0">C2&amp;IF(C4&lt;&gt;"",":"&amp;C4,"")</f>
        <v>KU22:2021</v>
      </c>
      <c r="D1" t="str">
        <f t="shared" si="0"/>
        <v>KU22:2022</v>
      </c>
      <c r="E1" t="str">
        <f t="shared" si="0"/>
        <v>KU22:2023</v>
      </c>
      <c r="F1" t="str">
        <f t="shared" si="0"/>
        <v>JG22:2020</v>
      </c>
      <c r="G1" t="str">
        <f t="shared" si="0"/>
        <v>JG22:2021</v>
      </c>
      <c r="H1" t="str">
        <f t="shared" si="0"/>
        <v>JG22:2022</v>
      </c>
      <c r="I1" t="str">
        <f t="shared" si="0"/>
        <v>JG22:2023</v>
      </c>
      <c r="J1" t="str">
        <f t="shared" si="0"/>
        <v>KU23:2021</v>
      </c>
      <c r="K1" t="str">
        <f t="shared" si="0"/>
        <v>KU23:2022</v>
      </c>
      <c r="L1" t="str">
        <f t="shared" si="0"/>
        <v>KU23:2023</v>
      </c>
      <c r="M1" t="str">
        <f t="shared" si="0"/>
        <v>KU23:2024</v>
      </c>
      <c r="N1" t="str">
        <f t="shared" si="0"/>
        <v>JG23:2021</v>
      </c>
      <c r="O1" t="str">
        <f t="shared" si="0"/>
        <v>JG23:2022</v>
      </c>
      <c r="P1" t="str">
        <f t="shared" si="0"/>
        <v>JG23:2023</v>
      </c>
      <c r="Q1" t="str">
        <f t="shared" si="0"/>
        <v>JG23:2024</v>
      </c>
      <c r="R1" t="s">
        <v>277</v>
      </c>
      <c r="S1" t="s">
        <v>278</v>
      </c>
      <c r="T1" t="s">
        <v>279</v>
      </c>
      <c r="U1" t="s">
        <v>280</v>
      </c>
      <c r="V1" t="s">
        <v>306</v>
      </c>
      <c r="W1" t="s">
        <v>307</v>
      </c>
      <c r="X1" t="s">
        <v>308</v>
      </c>
      <c r="Y1" t="s">
        <v>309</v>
      </c>
    </row>
    <row r="2" spans="1:25" x14ac:dyDescent="0.25">
      <c r="B2" t="s">
        <v>16</v>
      </c>
      <c r="C2" t="s">
        <v>16</v>
      </c>
      <c r="D2" t="s">
        <v>16</v>
      </c>
      <c r="E2" t="s">
        <v>16</v>
      </c>
      <c r="F2" t="s">
        <v>19</v>
      </c>
      <c r="G2" t="s">
        <v>19</v>
      </c>
      <c r="H2" t="s">
        <v>19</v>
      </c>
      <c r="I2" t="s">
        <v>19</v>
      </c>
      <c r="J2" t="s">
        <v>17</v>
      </c>
      <c r="K2" t="s">
        <v>17</v>
      </c>
      <c r="L2" t="s">
        <v>17</v>
      </c>
      <c r="M2" t="s">
        <v>17</v>
      </c>
      <c r="N2" t="s">
        <v>20</v>
      </c>
      <c r="O2" t="s">
        <v>20</v>
      </c>
      <c r="P2" t="s">
        <v>20</v>
      </c>
      <c r="Q2" t="s">
        <v>20</v>
      </c>
      <c r="R2" t="s">
        <v>255</v>
      </c>
      <c r="S2" t="s">
        <v>255</v>
      </c>
      <c r="T2" t="s">
        <v>255</v>
      </c>
      <c r="U2" t="s">
        <v>255</v>
      </c>
      <c r="V2" t="s">
        <v>302</v>
      </c>
      <c r="W2" t="s">
        <v>302</v>
      </c>
      <c r="X2" t="s">
        <v>302</v>
      </c>
      <c r="Y2" t="s">
        <v>302</v>
      </c>
    </row>
    <row r="4" spans="1:25" x14ac:dyDescent="0.25">
      <c r="B4">
        <v>2020</v>
      </c>
      <c r="C4">
        <v>2021</v>
      </c>
      <c r="D4">
        <f>C4+1</f>
        <v>2022</v>
      </c>
      <c r="E4">
        <f>D4+1</f>
        <v>2023</v>
      </c>
      <c r="F4">
        <v>2020</v>
      </c>
      <c r="G4">
        <v>2021</v>
      </c>
      <c r="H4">
        <f>G4+1</f>
        <v>2022</v>
      </c>
      <c r="I4">
        <f>H4+1</f>
        <v>2023</v>
      </c>
      <c r="J4">
        <v>2021</v>
      </c>
      <c r="K4">
        <v>2022</v>
      </c>
      <c r="L4">
        <f>K4+1</f>
        <v>2023</v>
      </c>
      <c r="M4">
        <f>L4+1</f>
        <v>2024</v>
      </c>
      <c r="N4">
        <v>2021</v>
      </c>
      <c r="O4">
        <v>2022</v>
      </c>
      <c r="P4">
        <f>O4+1</f>
        <v>2023</v>
      </c>
      <c r="Q4">
        <f>P4+1</f>
        <v>2024</v>
      </c>
      <c r="R4">
        <v>2022</v>
      </c>
      <c r="S4">
        <v>2023</v>
      </c>
      <c r="T4">
        <v>2024</v>
      </c>
      <c r="U4">
        <v>2025</v>
      </c>
      <c r="V4">
        <v>2022</v>
      </c>
      <c r="W4">
        <v>2023</v>
      </c>
      <c r="X4">
        <v>2024</v>
      </c>
      <c r="Y4">
        <v>2025</v>
      </c>
    </row>
    <row r="5" spans="1:25" ht="15" customHeight="1" x14ac:dyDescent="0.25">
      <c r="A5" t="s">
        <v>180</v>
      </c>
      <c r="B5" s="173">
        <v>46467</v>
      </c>
      <c r="C5" s="173">
        <v>46310</v>
      </c>
      <c r="D5" s="173">
        <v>46640</v>
      </c>
      <c r="E5" s="173">
        <v>46847</v>
      </c>
      <c r="F5" s="173">
        <v>46372</v>
      </c>
      <c r="G5" s="173">
        <v>46402</v>
      </c>
      <c r="H5" s="173">
        <v>46742</v>
      </c>
      <c r="I5" s="173">
        <v>46979</v>
      </c>
      <c r="J5" s="173">
        <v>46402</v>
      </c>
      <c r="K5" s="173">
        <v>46759</v>
      </c>
      <c r="L5" s="173">
        <v>47041</v>
      </c>
      <c r="M5" s="173">
        <v>47076</v>
      </c>
      <c r="N5" s="173">
        <v>46404</v>
      </c>
      <c r="O5" s="173">
        <v>46800</v>
      </c>
      <c r="P5" s="173">
        <v>47129</v>
      </c>
      <c r="Q5" s="173">
        <v>47221</v>
      </c>
      <c r="R5">
        <v>46800</v>
      </c>
      <c r="S5">
        <v>47119</v>
      </c>
      <c r="T5">
        <v>47370</v>
      </c>
      <c r="U5">
        <v>47382</v>
      </c>
      <c r="V5">
        <v>46807</v>
      </c>
      <c r="W5">
        <v>47136</v>
      </c>
      <c r="X5">
        <v>47466</v>
      </c>
      <c r="Y5">
        <v>47458</v>
      </c>
    </row>
    <row r="6" spans="1:25" x14ac:dyDescent="0.25">
      <c r="A6" t="s">
        <v>191</v>
      </c>
      <c r="B6" s="173">
        <v>1664</v>
      </c>
      <c r="C6" s="173">
        <v>1506</v>
      </c>
      <c r="D6" s="173">
        <v>1397</v>
      </c>
      <c r="E6" s="173">
        <v>1321</v>
      </c>
      <c r="F6" s="173">
        <v>1551</v>
      </c>
      <c r="G6" s="173">
        <v>1536</v>
      </c>
      <c r="H6" s="173">
        <v>1349</v>
      </c>
      <c r="I6" s="173">
        <v>1499</v>
      </c>
      <c r="J6" s="173">
        <v>1536</v>
      </c>
      <c r="K6" s="173">
        <v>1328</v>
      </c>
      <c r="L6" s="173">
        <v>1353</v>
      </c>
      <c r="M6" s="173">
        <v>1307</v>
      </c>
      <c r="N6" s="173">
        <v>1536</v>
      </c>
      <c r="O6" s="173">
        <v>1343</v>
      </c>
      <c r="P6" s="173">
        <v>1368</v>
      </c>
      <c r="Q6" s="173">
        <v>1393</v>
      </c>
      <c r="R6">
        <v>1343</v>
      </c>
      <c r="S6">
        <v>1334</v>
      </c>
      <c r="T6">
        <v>1460</v>
      </c>
      <c r="U6">
        <v>1426</v>
      </c>
      <c r="V6">
        <v>1343</v>
      </c>
      <c r="W6">
        <v>1335</v>
      </c>
      <c r="X6">
        <v>1530</v>
      </c>
      <c r="Y6">
        <v>1549</v>
      </c>
    </row>
    <row r="7" spans="1:25" x14ac:dyDescent="0.25">
      <c r="A7" t="s">
        <v>192</v>
      </c>
      <c r="B7" s="173">
        <v>95</v>
      </c>
      <c r="C7" s="173">
        <v>116</v>
      </c>
      <c r="D7" s="173">
        <v>134</v>
      </c>
      <c r="E7" s="173">
        <v>126</v>
      </c>
      <c r="F7" s="173">
        <v>94</v>
      </c>
      <c r="G7" s="173">
        <v>114</v>
      </c>
      <c r="H7" s="173">
        <v>137</v>
      </c>
      <c r="I7" s="173">
        <v>139</v>
      </c>
      <c r="J7" s="173">
        <v>114</v>
      </c>
      <c r="K7" s="173">
        <v>139</v>
      </c>
      <c r="L7" s="173">
        <v>142</v>
      </c>
      <c r="M7" s="173">
        <v>142</v>
      </c>
      <c r="N7" s="173">
        <v>116</v>
      </c>
      <c r="O7" s="173">
        <v>139</v>
      </c>
      <c r="P7" s="173">
        <v>143</v>
      </c>
      <c r="Q7" s="173">
        <v>143</v>
      </c>
      <c r="R7">
        <v>139</v>
      </c>
      <c r="S7">
        <v>148</v>
      </c>
      <c r="T7">
        <v>143</v>
      </c>
      <c r="U7">
        <v>142</v>
      </c>
      <c r="V7">
        <v>211</v>
      </c>
      <c r="W7">
        <v>210</v>
      </c>
      <c r="X7">
        <v>219</v>
      </c>
      <c r="Y7">
        <v>243</v>
      </c>
    </row>
    <row r="8" spans="1:25" ht="15" customHeight="1" x14ac:dyDescent="0.25">
      <c r="A8" t="s">
        <v>193</v>
      </c>
      <c r="B8" s="173">
        <v>44898</v>
      </c>
      <c r="C8" s="173">
        <v>44920</v>
      </c>
      <c r="D8" s="173">
        <v>45378</v>
      </c>
      <c r="E8" s="173">
        <v>45652</v>
      </c>
      <c r="F8" s="173">
        <v>44915</v>
      </c>
      <c r="G8" s="173">
        <v>44980</v>
      </c>
      <c r="H8" s="173">
        <v>45530</v>
      </c>
      <c r="I8" s="173">
        <v>45619</v>
      </c>
      <c r="J8" s="173">
        <v>44980</v>
      </c>
      <c r="K8" s="173">
        <v>45570</v>
      </c>
      <c r="L8" s="173">
        <v>45829</v>
      </c>
      <c r="M8" s="173">
        <v>45912</v>
      </c>
      <c r="N8" s="173">
        <v>44984</v>
      </c>
      <c r="O8" s="173">
        <v>45596</v>
      </c>
      <c r="P8" s="173">
        <v>45904</v>
      </c>
      <c r="Q8" s="173">
        <v>45971</v>
      </c>
      <c r="R8">
        <v>45596</v>
      </c>
      <c r="S8">
        <v>45933</v>
      </c>
      <c r="T8">
        <v>46054</v>
      </c>
      <c r="U8">
        <v>46099</v>
      </c>
      <c r="V8">
        <v>45675</v>
      </c>
      <c r="W8">
        <v>46011</v>
      </c>
      <c r="X8">
        <v>46155</v>
      </c>
      <c r="Y8">
        <v>46153</v>
      </c>
    </row>
    <row r="9" spans="1:25" x14ac:dyDescent="0.25">
      <c r="A9" t="s">
        <v>232</v>
      </c>
      <c r="B9" s="173">
        <v>4038</v>
      </c>
      <c r="C9" s="173">
        <v>3929</v>
      </c>
      <c r="D9" s="173">
        <v>3881</v>
      </c>
      <c r="E9" s="173">
        <v>3801</v>
      </c>
      <c r="F9" s="173">
        <v>4056</v>
      </c>
      <c r="G9" s="173">
        <v>3958</v>
      </c>
      <c r="H9" s="173">
        <v>3911</v>
      </c>
      <c r="I9" s="173">
        <v>3897</v>
      </c>
      <c r="J9" s="173">
        <v>3958</v>
      </c>
      <c r="K9" s="173">
        <v>3908</v>
      </c>
      <c r="L9" s="173">
        <v>3897</v>
      </c>
      <c r="M9" s="173">
        <v>3877</v>
      </c>
      <c r="N9" s="173">
        <v>3957</v>
      </c>
      <c r="O9" s="173">
        <v>3909</v>
      </c>
      <c r="P9" s="173">
        <v>3904</v>
      </c>
      <c r="Q9" s="173">
        <v>3918</v>
      </c>
      <c r="R9">
        <v>3909</v>
      </c>
      <c r="S9">
        <v>3879</v>
      </c>
      <c r="T9">
        <v>3887</v>
      </c>
      <c r="U9">
        <v>3884</v>
      </c>
      <c r="V9">
        <v>3894</v>
      </c>
      <c r="W9">
        <v>3848</v>
      </c>
      <c r="X9">
        <v>3822</v>
      </c>
      <c r="Y9">
        <v>3822</v>
      </c>
    </row>
    <row r="10" spans="1:25" ht="15" customHeight="1" x14ac:dyDescent="0.25">
      <c r="A10" t="s">
        <v>181</v>
      </c>
      <c r="B10" s="173">
        <v>40860</v>
      </c>
      <c r="C10" s="173">
        <v>40991</v>
      </c>
      <c r="D10" s="173">
        <v>41497</v>
      </c>
      <c r="E10" s="173">
        <v>41852</v>
      </c>
      <c r="F10" s="173">
        <v>40859</v>
      </c>
      <c r="G10" s="173">
        <v>41022</v>
      </c>
      <c r="H10" s="173">
        <v>41620</v>
      </c>
      <c r="I10" s="173">
        <v>41722</v>
      </c>
      <c r="J10" s="173">
        <v>41022</v>
      </c>
      <c r="K10" s="173">
        <v>41662</v>
      </c>
      <c r="L10" s="173">
        <v>41932</v>
      </c>
      <c r="M10" s="173">
        <v>42035</v>
      </c>
      <c r="N10" s="173">
        <v>41027</v>
      </c>
      <c r="O10" s="173">
        <v>41687</v>
      </c>
      <c r="P10" s="173">
        <v>42000</v>
      </c>
      <c r="Q10" s="173">
        <v>42054</v>
      </c>
      <c r="R10">
        <v>41687</v>
      </c>
      <c r="S10">
        <v>42054</v>
      </c>
      <c r="T10">
        <v>42167</v>
      </c>
      <c r="U10">
        <v>42215</v>
      </c>
      <c r="V10">
        <v>41781</v>
      </c>
      <c r="W10">
        <v>42163</v>
      </c>
      <c r="X10">
        <v>42332</v>
      </c>
      <c r="Y10">
        <v>42331</v>
      </c>
    </row>
    <row r="11" spans="1:25" x14ac:dyDescent="0.25">
      <c r="A11" t="s">
        <v>194</v>
      </c>
      <c r="B11" s="173">
        <v>33579</v>
      </c>
      <c r="C11" s="173">
        <v>33900</v>
      </c>
      <c r="D11" s="173">
        <v>34371</v>
      </c>
      <c r="E11" s="173">
        <v>34832</v>
      </c>
      <c r="F11" s="173">
        <v>33579</v>
      </c>
      <c r="G11" s="173">
        <v>33897</v>
      </c>
      <c r="H11" s="173">
        <v>34465</v>
      </c>
      <c r="I11" s="173">
        <v>34601</v>
      </c>
      <c r="J11" s="173">
        <v>33897</v>
      </c>
      <c r="K11" s="173">
        <v>34509</v>
      </c>
      <c r="L11" s="173">
        <v>34817</v>
      </c>
      <c r="M11" s="173">
        <v>34986</v>
      </c>
      <c r="N11" s="173">
        <v>33897</v>
      </c>
      <c r="O11" s="173">
        <v>34507</v>
      </c>
      <c r="P11" s="173">
        <v>34810</v>
      </c>
      <c r="Q11" s="173">
        <v>34938</v>
      </c>
      <c r="R11">
        <v>34507</v>
      </c>
      <c r="S11">
        <v>34789</v>
      </c>
      <c r="T11">
        <v>34967</v>
      </c>
      <c r="U11">
        <v>35091</v>
      </c>
      <c r="V11">
        <v>34507</v>
      </c>
      <c r="W11">
        <v>34790</v>
      </c>
      <c r="X11">
        <v>34937</v>
      </c>
      <c r="Y11">
        <v>34990</v>
      </c>
    </row>
    <row r="12" spans="1:25" x14ac:dyDescent="0.25">
      <c r="A12" t="s">
        <v>228</v>
      </c>
      <c r="B12" s="173">
        <v>4854</v>
      </c>
      <c r="C12" s="173">
        <v>4677</v>
      </c>
      <c r="D12" s="173">
        <v>4731</v>
      </c>
      <c r="E12" s="173">
        <v>4622</v>
      </c>
      <c r="F12" s="173">
        <v>4853</v>
      </c>
      <c r="G12" s="173">
        <v>4694</v>
      </c>
      <c r="H12" s="173">
        <v>4714</v>
      </c>
      <c r="I12" s="173">
        <v>4650</v>
      </c>
      <c r="J12" s="173">
        <v>4694</v>
      </c>
      <c r="K12" s="173">
        <v>4721</v>
      </c>
      <c r="L12" s="173">
        <v>4758</v>
      </c>
      <c r="M12" s="173">
        <v>4710</v>
      </c>
      <c r="N12" s="173">
        <v>4699</v>
      </c>
      <c r="O12" s="173">
        <v>4736</v>
      </c>
      <c r="P12" s="173">
        <v>4746</v>
      </c>
      <c r="Q12" s="173">
        <v>4670</v>
      </c>
      <c r="R12">
        <v>4736</v>
      </c>
      <c r="S12">
        <v>4803</v>
      </c>
      <c r="T12">
        <v>4739</v>
      </c>
      <c r="U12">
        <v>4662</v>
      </c>
      <c r="V12">
        <v>4813</v>
      </c>
      <c r="W12">
        <v>4889</v>
      </c>
      <c r="X12">
        <v>4919</v>
      </c>
      <c r="Y12">
        <v>4867</v>
      </c>
    </row>
    <row r="13" spans="1:25" x14ac:dyDescent="0.25">
      <c r="A13" t="s">
        <v>195</v>
      </c>
      <c r="B13" s="173">
        <v>4290</v>
      </c>
      <c r="C13" s="173">
        <v>4104</v>
      </c>
      <c r="D13" s="173">
        <v>4113</v>
      </c>
      <c r="E13" s="173">
        <v>4023</v>
      </c>
      <c r="F13" s="173">
        <v>4290</v>
      </c>
      <c r="G13" s="173">
        <v>4101</v>
      </c>
      <c r="H13" s="173">
        <v>4104</v>
      </c>
      <c r="I13" s="173">
        <v>4042</v>
      </c>
      <c r="J13" s="173">
        <v>4101</v>
      </c>
      <c r="K13" s="173">
        <v>4126</v>
      </c>
      <c r="L13" s="173">
        <v>4149</v>
      </c>
      <c r="M13" s="173">
        <v>4109</v>
      </c>
      <c r="N13" s="173">
        <v>4101</v>
      </c>
      <c r="O13" s="173">
        <v>4125</v>
      </c>
      <c r="P13" s="173">
        <v>4144</v>
      </c>
      <c r="Q13" s="173">
        <v>4067</v>
      </c>
      <c r="R13">
        <v>4125</v>
      </c>
      <c r="S13">
        <v>4197</v>
      </c>
      <c r="T13">
        <v>4136</v>
      </c>
      <c r="U13">
        <v>4062</v>
      </c>
      <c r="V13">
        <v>4125</v>
      </c>
      <c r="W13">
        <v>4198</v>
      </c>
      <c r="X13">
        <v>4220</v>
      </c>
      <c r="Y13">
        <v>4166</v>
      </c>
    </row>
    <row r="14" spans="1:25" ht="15" customHeight="1" x14ac:dyDescent="0.25">
      <c r="A14" t="s">
        <v>196</v>
      </c>
      <c r="B14" s="173">
        <v>2890</v>
      </c>
      <c r="C14" s="173">
        <v>2992</v>
      </c>
      <c r="D14" s="173">
        <v>3109</v>
      </c>
      <c r="E14" s="173">
        <v>3251</v>
      </c>
      <c r="F14" s="173">
        <v>2890</v>
      </c>
      <c r="G14" s="173">
        <v>2990</v>
      </c>
      <c r="H14" s="173">
        <v>3037</v>
      </c>
      <c r="I14" s="173">
        <v>3011</v>
      </c>
      <c r="J14" s="173">
        <v>2990</v>
      </c>
      <c r="K14" s="173">
        <v>3185</v>
      </c>
      <c r="L14" s="173">
        <v>3314</v>
      </c>
      <c r="M14" s="173">
        <v>3393</v>
      </c>
      <c r="N14" s="173">
        <v>2990</v>
      </c>
      <c r="O14" s="173">
        <v>3186</v>
      </c>
      <c r="P14" s="173">
        <v>3313</v>
      </c>
      <c r="Q14" s="173">
        <v>3390</v>
      </c>
      <c r="R14">
        <v>3186</v>
      </c>
      <c r="S14">
        <v>3334</v>
      </c>
      <c r="T14">
        <v>3452</v>
      </c>
      <c r="U14">
        <v>3515</v>
      </c>
      <c r="V14">
        <v>3186</v>
      </c>
      <c r="W14">
        <v>3334</v>
      </c>
      <c r="X14">
        <v>3410</v>
      </c>
      <c r="Y14">
        <v>3473</v>
      </c>
    </row>
    <row r="15" spans="1:25" ht="15" customHeight="1" x14ac:dyDescent="0.25">
      <c r="A15" t="s">
        <v>111</v>
      </c>
      <c r="B15" s="173">
        <v>2695</v>
      </c>
      <c r="C15" s="173">
        <v>2613</v>
      </c>
      <c r="D15" s="173">
        <v>2347</v>
      </c>
      <c r="E15" s="173">
        <v>2238</v>
      </c>
      <c r="F15" s="173">
        <v>2695</v>
      </c>
      <c r="G15" s="173">
        <v>2613</v>
      </c>
      <c r="H15" s="173">
        <v>2422</v>
      </c>
      <c r="I15" s="173">
        <v>2498</v>
      </c>
      <c r="J15" s="173">
        <v>2613</v>
      </c>
      <c r="K15" s="173">
        <v>2418</v>
      </c>
      <c r="L15" s="173">
        <v>2460</v>
      </c>
      <c r="M15" s="173">
        <v>2376</v>
      </c>
      <c r="N15" s="173">
        <v>2613</v>
      </c>
      <c r="O15" s="173">
        <v>2418</v>
      </c>
      <c r="P15" s="173">
        <v>2580</v>
      </c>
      <c r="Q15" s="173">
        <v>2533</v>
      </c>
      <c r="R15">
        <v>2418</v>
      </c>
      <c r="S15">
        <v>2609</v>
      </c>
      <c r="T15">
        <v>2679</v>
      </c>
      <c r="U15">
        <v>2592</v>
      </c>
      <c r="V15">
        <v>2418</v>
      </c>
      <c r="W15">
        <v>2609</v>
      </c>
      <c r="X15">
        <v>2792</v>
      </c>
      <c r="Y15">
        <v>2869</v>
      </c>
    </row>
    <row r="16" spans="1:25" ht="15" customHeight="1" x14ac:dyDescent="0.25">
      <c r="A16" t="s">
        <v>182</v>
      </c>
      <c r="B16" s="173">
        <v>1559</v>
      </c>
      <c r="C16" s="173">
        <v>1615</v>
      </c>
      <c r="D16" s="173">
        <v>1529</v>
      </c>
      <c r="E16" s="173">
        <v>1457</v>
      </c>
      <c r="F16" s="173">
        <v>1559</v>
      </c>
      <c r="G16" s="173">
        <v>1615</v>
      </c>
      <c r="H16" s="173">
        <v>1614</v>
      </c>
      <c r="I16" s="173">
        <v>1687</v>
      </c>
      <c r="J16" s="173">
        <v>1615</v>
      </c>
      <c r="K16" s="173">
        <v>1610</v>
      </c>
      <c r="L16" s="173">
        <v>1649</v>
      </c>
      <c r="M16" s="173">
        <v>1589</v>
      </c>
      <c r="N16" s="173">
        <v>1615</v>
      </c>
      <c r="O16" s="173">
        <v>1610</v>
      </c>
      <c r="P16" s="173">
        <v>1718</v>
      </c>
      <c r="Q16" s="173">
        <v>1685</v>
      </c>
      <c r="R16">
        <v>1610</v>
      </c>
      <c r="S16">
        <v>1734</v>
      </c>
      <c r="T16">
        <v>1765</v>
      </c>
      <c r="U16">
        <v>1715</v>
      </c>
      <c r="V16">
        <v>1610</v>
      </c>
      <c r="W16">
        <v>1734</v>
      </c>
      <c r="X16">
        <v>1809</v>
      </c>
      <c r="Y16">
        <v>1822</v>
      </c>
    </row>
    <row r="17" spans="1:25" ht="15" customHeight="1" x14ac:dyDescent="0.25">
      <c r="A17" t="s">
        <v>183</v>
      </c>
      <c r="B17" s="173">
        <v>1137</v>
      </c>
      <c r="C17" s="173">
        <v>999</v>
      </c>
      <c r="D17" s="173">
        <v>817</v>
      </c>
      <c r="E17" s="173">
        <v>781</v>
      </c>
      <c r="F17" s="173">
        <v>1137</v>
      </c>
      <c r="G17" s="173">
        <v>999</v>
      </c>
      <c r="H17" s="173">
        <v>808</v>
      </c>
      <c r="I17" s="173">
        <v>811</v>
      </c>
      <c r="J17" s="173">
        <v>999</v>
      </c>
      <c r="K17" s="173">
        <v>808</v>
      </c>
      <c r="L17" s="173">
        <v>811</v>
      </c>
      <c r="M17" s="173">
        <v>787</v>
      </c>
      <c r="N17" s="173">
        <v>999</v>
      </c>
      <c r="O17" s="173">
        <v>808</v>
      </c>
      <c r="P17" s="173">
        <v>862</v>
      </c>
      <c r="Q17" s="173">
        <v>847</v>
      </c>
      <c r="R17">
        <v>808</v>
      </c>
      <c r="S17">
        <v>875</v>
      </c>
      <c r="T17">
        <v>914</v>
      </c>
      <c r="U17">
        <v>877</v>
      </c>
      <c r="V17">
        <v>808</v>
      </c>
      <c r="W17">
        <v>875</v>
      </c>
      <c r="X17">
        <v>983</v>
      </c>
      <c r="Y17">
        <v>1047</v>
      </c>
    </row>
    <row r="18" spans="1:25" ht="15" customHeight="1" x14ac:dyDescent="0.25">
      <c r="A18" t="s">
        <v>184</v>
      </c>
      <c r="B18" s="173">
        <v>3488</v>
      </c>
      <c r="C18" s="173">
        <v>3368</v>
      </c>
      <c r="D18" s="173">
        <v>3173</v>
      </c>
      <c r="E18" s="173">
        <v>3138</v>
      </c>
      <c r="F18" s="173">
        <v>3488</v>
      </c>
      <c r="G18" s="173">
        <v>3368</v>
      </c>
      <c r="H18" s="173">
        <v>3219</v>
      </c>
      <c r="I18" s="173">
        <v>3256</v>
      </c>
      <c r="J18" s="173">
        <v>3368</v>
      </c>
      <c r="K18" s="173">
        <v>3186</v>
      </c>
      <c r="L18" s="173">
        <v>3535</v>
      </c>
      <c r="M18" s="173">
        <v>3411</v>
      </c>
      <c r="N18" s="173">
        <v>3368</v>
      </c>
      <c r="O18" s="173">
        <v>3185</v>
      </c>
      <c r="P18" s="173">
        <v>3500</v>
      </c>
      <c r="Q18" s="173">
        <v>3431</v>
      </c>
      <c r="R18">
        <v>3185</v>
      </c>
      <c r="S18">
        <v>3449</v>
      </c>
      <c r="T18">
        <v>3515</v>
      </c>
      <c r="U18">
        <v>3397</v>
      </c>
      <c r="V18">
        <v>3185</v>
      </c>
      <c r="W18">
        <v>3449</v>
      </c>
      <c r="X18">
        <v>3603</v>
      </c>
      <c r="Y18">
        <v>3709</v>
      </c>
    </row>
    <row r="19" spans="1:25" ht="15" customHeight="1" x14ac:dyDescent="0.25">
      <c r="A19" t="s">
        <v>230</v>
      </c>
      <c r="B19" s="173">
        <v>1217</v>
      </c>
      <c r="C19" s="173">
        <v>880</v>
      </c>
      <c r="D19" s="173">
        <v>124</v>
      </c>
      <c r="E19" s="173">
        <v>46</v>
      </c>
      <c r="F19" s="173">
        <v>1217</v>
      </c>
      <c r="G19" s="173">
        <v>886</v>
      </c>
      <c r="H19" s="173">
        <v>385</v>
      </c>
      <c r="I19" s="173">
        <v>294</v>
      </c>
      <c r="J19" s="173">
        <v>886</v>
      </c>
      <c r="K19" s="173">
        <v>164</v>
      </c>
      <c r="L19" s="173">
        <v>117</v>
      </c>
      <c r="M19" s="173">
        <v>55</v>
      </c>
      <c r="N19" s="173">
        <v>886</v>
      </c>
      <c r="O19" s="173">
        <v>161</v>
      </c>
      <c r="P19" s="173">
        <v>66</v>
      </c>
      <c r="Q19" s="173">
        <v>48</v>
      </c>
      <c r="R19">
        <v>161</v>
      </c>
      <c r="S19">
        <v>74</v>
      </c>
      <c r="T19">
        <v>63</v>
      </c>
      <c r="U19">
        <v>56</v>
      </c>
      <c r="V19">
        <v>161</v>
      </c>
      <c r="W19">
        <v>74</v>
      </c>
      <c r="X19">
        <v>90</v>
      </c>
      <c r="Y19">
        <v>102</v>
      </c>
    </row>
    <row r="20" spans="1:25" ht="15" customHeight="1" x14ac:dyDescent="0.25"/>
    <row r="21" spans="1:25" ht="15" customHeight="1" x14ac:dyDescent="0.25">
      <c r="A21" t="s">
        <v>198</v>
      </c>
      <c r="B21">
        <v>59454</v>
      </c>
      <c r="C21">
        <v>60611</v>
      </c>
      <c r="D21">
        <v>62033</v>
      </c>
      <c r="E21">
        <v>62906</v>
      </c>
      <c r="F21">
        <v>59249</v>
      </c>
      <c r="G21">
        <v>60281</v>
      </c>
      <c r="H21">
        <v>61365</v>
      </c>
      <c r="I21">
        <v>61407</v>
      </c>
      <c r="J21">
        <v>60281</v>
      </c>
      <c r="K21">
        <v>61103</v>
      </c>
      <c r="L21">
        <v>61142</v>
      </c>
      <c r="M21">
        <v>61706</v>
      </c>
      <c r="N21">
        <v>60623</v>
      </c>
      <c r="O21">
        <v>61410</v>
      </c>
      <c r="P21">
        <v>61892</v>
      </c>
      <c r="Q21">
        <v>62203</v>
      </c>
      <c r="R21">
        <v>61410</v>
      </c>
      <c r="S21">
        <v>61661</v>
      </c>
      <c r="T21">
        <v>61759</v>
      </c>
      <c r="U21">
        <v>61857</v>
      </c>
      <c r="V21">
        <v>61211</v>
      </c>
      <c r="W21">
        <v>61437</v>
      </c>
      <c r="X21">
        <v>61641</v>
      </c>
      <c r="Y21">
        <v>61579</v>
      </c>
    </row>
    <row r="22" spans="1:25" ht="15" customHeight="1" x14ac:dyDescent="0.25">
      <c r="A22" t="s">
        <v>199</v>
      </c>
      <c r="B22">
        <v>52479</v>
      </c>
      <c r="C22">
        <v>53516</v>
      </c>
      <c r="D22">
        <v>54874</v>
      </c>
      <c r="E22">
        <v>55698</v>
      </c>
      <c r="F22">
        <v>52128</v>
      </c>
      <c r="G22">
        <v>53141</v>
      </c>
      <c r="H22">
        <v>54162</v>
      </c>
      <c r="I22">
        <v>54194</v>
      </c>
      <c r="J22">
        <v>53141</v>
      </c>
      <c r="K22">
        <v>53959</v>
      </c>
      <c r="L22">
        <v>53986</v>
      </c>
      <c r="M22">
        <v>54489</v>
      </c>
      <c r="N22">
        <v>53518</v>
      </c>
      <c r="O22">
        <v>54317</v>
      </c>
      <c r="P22">
        <v>54846</v>
      </c>
      <c r="Q22">
        <v>55113</v>
      </c>
      <c r="R22">
        <v>54317</v>
      </c>
      <c r="S22">
        <v>54707</v>
      </c>
      <c r="T22">
        <v>54749</v>
      </c>
      <c r="U22">
        <v>54830</v>
      </c>
      <c r="V22">
        <v>54177</v>
      </c>
      <c r="W22">
        <v>54592</v>
      </c>
      <c r="X22">
        <v>54868</v>
      </c>
      <c r="Y22">
        <v>54804</v>
      </c>
    </row>
    <row r="23" spans="1:25" ht="15" customHeight="1" x14ac:dyDescent="0.25"/>
    <row r="24" spans="1:25" ht="15" customHeight="1" x14ac:dyDescent="0.25">
      <c r="A24" t="s">
        <v>197</v>
      </c>
      <c r="B24" s="1">
        <v>5.9</v>
      </c>
      <c r="C24" s="1">
        <v>5.7</v>
      </c>
      <c r="D24" s="1">
        <v>5.0999999999999996</v>
      </c>
      <c r="E24" s="1">
        <v>4.9000000000000004</v>
      </c>
      <c r="F24" s="1">
        <v>5.9</v>
      </c>
      <c r="G24" s="1">
        <v>5.7</v>
      </c>
      <c r="H24" s="1">
        <v>5.3</v>
      </c>
      <c r="I24" s="1">
        <v>5.4</v>
      </c>
      <c r="J24" s="1">
        <v>5.7</v>
      </c>
      <c r="K24" s="1">
        <v>5.3</v>
      </c>
      <c r="L24" s="1">
        <v>5.4</v>
      </c>
      <c r="M24" s="1">
        <v>5.2</v>
      </c>
      <c r="N24" s="1">
        <v>5.7</v>
      </c>
      <c r="O24" s="1">
        <v>5.3</v>
      </c>
      <c r="P24" s="1">
        <v>5.6</v>
      </c>
      <c r="Q24" s="1">
        <v>5.5</v>
      </c>
      <c r="R24">
        <v>5.3</v>
      </c>
      <c r="S24">
        <v>5.7</v>
      </c>
      <c r="T24">
        <v>5.8</v>
      </c>
      <c r="U24">
        <v>5.6</v>
      </c>
      <c r="V24">
        <v>5.3</v>
      </c>
      <c r="W24">
        <v>5.7</v>
      </c>
      <c r="X24">
        <v>6</v>
      </c>
      <c r="Y24">
        <v>6.1</v>
      </c>
    </row>
    <row r="25" spans="1:25" ht="15" customHeight="1" x14ac:dyDescent="0.25">
      <c r="A25" t="s">
        <v>185</v>
      </c>
      <c r="B25" s="1">
        <v>3.8</v>
      </c>
      <c r="C25" s="1">
        <v>3.5</v>
      </c>
      <c r="D25" s="1">
        <v>3.2</v>
      </c>
      <c r="E25" s="1">
        <v>3</v>
      </c>
      <c r="F25" s="1">
        <v>3.6</v>
      </c>
      <c r="G25" s="1">
        <v>3.6</v>
      </c>
      <c r="H25" s="1">
        <v>3.1</v>
      </c>
      <c r="I25" s="1">
        <v>3.4</v>
      </c>
      <c r="J25" s="1">
        <v>3.6</v>
      </c>
      <c r="K25" s="1">
        <v>3.1</v>
      </c>
      <c r="L25" s="1">
        <v>3.1</v>
      </c>
      <c r="M25" s="1">
        <v>3</v>
      </c>
      <c r="N25" s="1">
        <v>3.6</v>
      </c>
      <c r="O25" s="1">
        <v>3.1</v>
      </c>
      <c r="P25" s="1">
        <v>3.1</v>
      </c>
      <c r="Q25" s="1">
        <v>3.1</v>
      </c>
      <c r="R25">
        <v>3.1</v>
      </c>
      <c r="S25">
        <v>3</v>
      </c>
      <c r="T25">
        <v>3.3</v>
      </c>
      <c r="U25">
        <v>3.2</v>
      </c>
      <c r="V25">
        <v>3.1</v>
      </c>
      <c r="W25">
        <v>3</v>
      </c>
      <c r="X25">
        <v>3.4</v>
      </c>
      <c r="Y25">
        <v>3.5</v>
      </c>
    </row>
    <row r="26" spans="1:25" x14ac:dyDescent="0.25">
      <c r="B26" s="1"/>
      <c r="C26" s="1"/>
      <c r="D26" s="1"/>
      <c r="E26" s="1"/>
      <c r="F26" s="1"/>
      <c r="G26" s="1"/>
      <c r="H26" s="1"/>
      <c r="I26" s="1"/>
      <c r="J26" s="1"/>
      <c r="K26" s="1"/>
      <c r="L26" s="1"/>
      <c r="M26" s="1"/>
      <c r="N26" s="1"/>
      <c r="O26" s="1"/>
      <c r="P26" s="1"/>
      <c r="Q26" s="1"/>
    </row>
    <row r="27" spans="1:25" x14ac:dyDescent="0.25">
      <c r="A27" t="s">
        <v>200</v>
      </c>
      <c r="B27" s="1"/>
      <c r="C27" s="1"/>
      <c r="D27" s="1"/>
      <c r="E27" s="1"/>
      <c r="F27" s="1"/>
      <c r="G27" s="1"/>
      <c r="H27" s="1"/>
      <c r="I27" s="1"/>
      <c r="J27" s="1"/>
      <c r="K27" s="1"/>
      <c r="L27" s="1"/>
      <c r="M27" s="1"/>
      <c r="N27" s="1"/>
      <c r="O27" s="1"/>
      <c r="P27" s="1"/>
      <c r="Q27" s="1"/>
    </row>
    <row r="28" spans="1:25" ht="15" customHeight="1" x14ac:dyDescent="0.25">
      <c r="A28" t="s">
        <v>201</v>
      </c>
      <c r="B28" s="1">
        <v>2</v>
      </c>
      <c r="C28" s="1">
        <v>1.3</v>
      </c>
      <c r="D28" s="1">
        <v>2.2999999999999998</v>
      </c>
      <c r="E28" s="1">
        <v>3.4</v>
      </c>
      <c r="F28" s="1">
        <v>2</v>
      </c>
      <c r="G28" s="1">
        <v>1.3</v>
      </c>
      <c r="H28" s="1">
        <v>2.5</v>
      </c>
      <c r="I28" s="1">
        <v>4.5999999999999996</v>
      </c>
      <c r="J28" s="1">
        <v>1.3</v>
      </c>
      <c r="K28" s="1">
        <v>2.2000000000000002</v>
      </c>
      <c r="L28" s="1">
        <v>4.5999999999999996</v>
      </c>
      <c r="M28" s="1">
        <v>4.9000000000000004</v>
      </c>
      <c r="N28" s="1">
        <v>1.3</v>
      </c>
      <c r="O28" s="1">
        <v>2.2000000000000002</v>
      </c>
      <c r="P28" s="1">
        <v>4</v>
      </c>
      <c r="Q28" s="1">
        <v>4.5</v>
      </c>
      <c r="R28">
        <v>2.2000000000000002</v>
      </c>
      <c r="S28">
        <v>3.7</v>
      </c>
      <c r="T28">
        <v>4.5999999999999996</v>
      </c>
      <c r="U28">
        <v>3</v>
      </c>
      <c r="V28">
        <v>2.2000000000000002</v>
      </c>
      <c r="W28">
        <v>3.7</v>
      </c>
      <c r="X28">
        <v>4.9000000000000004</v>
      </c>
      <c r="Y28">
        <v>2.8</v>
      </c>
    </row>
    <row r="29" spans="1:25" ht="15" customHeight="1" x14ac:dyDescent="0.25">
      <c r="A29" t="s">
        <v>186</v>
      </c>
      <c r="B29" s="1">
        <v>3.3</v>
      </c>
      <c r="C29" s="1">
        <v>1.8</v>
      </c>
      <c r="D29" s="1">
        <v>2.5</v>
      </c>
      <c r="E29" s="1">
        <v>4.4000000000000004</v>
      </c>
      <c r="F29" s="1">
        <v>3.3</v>
      </c>
      <c r="G29" s="1">
        <v>1.8</v>
      </c>
      <c r="H29" s="1">
        <v>3.7</v>
      </c>
      <c r="I29" s="1">
        <v>5.7</v>
      </c>
      <c r="J29" s="1">
        <v>1.8</v>
      </c>
      <c r="K29" s="1">
        <v>4.7</v>
      </c>
      <c r="L29" s="1">
        <v>5.9</v>
      </c>
      <c r="M29" s="1">
        <v>4.5</v>
      </c>
      <c r="N29" s="1">
        <v>0.8</v>
      </c>
      <c r="O29" s="1">
        <v>4.3</v>
      </c>
      <c r="P29" s="1">
        <v>5.9</v>
      </c>
      <c r="Q29" s="1">
        <v>5.0999999999999996</v>
      </c>
      <c r="R29">
        <v>4.3</v>
      </c>
      <c r="S29">
        <v>6.3</v>
      </c>
      <c r="T29">
        <v>5.0999999999999996</v>
      </c>
      <c r="U29">
        <v>3.7</v>
      </c>
      <c r="V29">
        <v>4.5</v>
      </c>
      <c r="W29">
        <v>6.6</v>
      </c>
      <c r="X29">
        <v>5.2</v>
      </c>
      <c r="Y29">
        <v>3.5</v>
      </c>
    </row>
    <row r="30" spans="1:25" ht="15" customHeight="1" x14ac:dyDescent="0.25">
      <c r="A30" t="s">
        <v>187</v>
      </c>
      <c r="B30" s="1">
        <v>1.3</v>
      </c>
      <c r="C30" s="1">
        <v>0.5</v>
      </c>
      <c r="D30" s="1">
        <v>0.2</v>
      </c>
      <c r="E30" s="1">
        <v>1</v>
      </c>
      <c r="F30" s="1">
        <v>1.3</v>
      </c>
      <c r="G30" s="1">
        <v>0.5</v>
      </c>
      <c r="H30" s="1">
        <v>1.3</v>
      </c>
      <c r="I30" s="1">
        <v>1.1000000000000001</v>
      </c>
      <c r="J30" s="1">
        <v>0.5</v>
      </c>
      <c r="K30" s="1">
        <v>2.5</v>
      </c>
      <c r="L30" s="1">
        <v>1.3</v>
      </c>
      <c r="M30" s="1">
        <v>-0.4</v>
      </c>
      <c r="N30" s="1">
        <v>-0.5</v>
      </c>
      <c r="O30" s="1">
        <v>2.1</v>
      </c>
      <c r="P30" s="1">
        <v>1.8</v>
      </c>
      <c r="Q30" s="1">
        <v>0.6</v>
      </c>
      <c r="R30">
        <v>2.1</v>
      </c>
      <c r="S30">
        <v>2.6</v>
      </c>
      <c r="T30">
        <v>0.6</v>
      </c>
      <c r="U30">
        <v>0.7</v>
      </c>
      <c r="V30">
        <v>2.4</v>
      </c>
      <c r="W30">
        <v>2.9</v>
      </c>
      <c r="X30">
        <v>0.3</v>
      </c>
      <c r="Y30">
        <v>0.7</v>
      </c>
    </row>
    <row r="31" spans="1:25" ht="15" customHeight="1" x14ac:dyDescent="0.25">
      <c r="A31" t="s">
        <v>202</v>
      </c>
      <c r="B31" s="1">
        <v>3.8</v>
      </c>
      <c r="C31" s="1">
        <v>1.7</v>
      </c>
      <c r="D31" s="1">
        <v>2.4</v>
      </c>
      <c r="E31" s="1">
        <v>4.3</v>
      </c>
      <c r="F31" s="1">
        <v>3.8</v>
      </c>
      <c r="G31" s="1">
        <v>1.5</v>
      </c>
      <c r="H31" s="1">
        <v>3.4</v>
      </c>
      <c r="I31" s="1">
        <v>5.8</v>
      </c>
      <c r="J31" s="1">
        <v>1.5</v>
      </c>
      <c r="K31" s="1">
        <v>4.2</v>
      </c>
      <c r="L31" s="1">
        <v>6.1</v>
      </c>
      <c r="M31" s="1">
        <v>4.5</v>
      </c>
      <c r="N31" s="1">
        <v>0.6</v>
      </c>
      <c r="O31" s="1">
        <v>4</v>
      </c>
      <c r="P31" s="1">
        <v>5.6</v>
      </c>
      <c r="Q31" s="1">
        <v>5.3</v>
      </c>
      <c r="R31">
        <v>4</v>
      </c>
      <c r="S31">
        <v>5.9</v>
      </c>
      <c r="T31">
        <v>5.4</v>
      </c>
      <c r="U31">
        <v>3.9</v>
      </c>
      <c r="V31">
        <v>4.5</v>
      </c>
      <c r="W31">
        <v>6</v>
      </c>
      <c r="X31">
        <v>5.0999999999999996</v>
      </c>
      <c r="Y31">
        <v>4</v>
      </c>
    </row>
    <row r="32" spans="1:25" ht="15" customHeight="1" x14ac:dyDescent="0.25">
      <c r="A32" t="s">
        <v>203</v>
      </c>
      <c r="B32" s="1">
        <v>0.4</v>
      </c>
      <c r="C32" s="1">
        <v>0.9</v>
      </c>
      <c r="D32" s="1">
        <v>-0.6</v>
      </c>
      <c r="E32" s="1">
        <v>2.2000000000000002</v>
      </c>
      <c r="F32" s="1">
        <v>1</v>
      </c>
      <c r="G32" s="1">
        <v>0.9</v>
      </c>
      <c r="H32" s="1">
        <v>0</v>
      </c>
      <c r="I32" s="1">
        <v>-0.2</v>
      </c>
      <c r="J32" s="1">
        <v>0.9</v>
      </c>
      <c r="K32" s="1">
        <v>0.4</v>
      </c>
      <c r="L32" s="1">
        <v>0.1</v>
      </c>
      <c r="M32" s="1">
        <v>0.3</v>
      </c>
      <c r="N32" s="1">
        <v>0.6</v>
      </c>
      <c r="O32" s="1">
        <v>0.5</v>
      </c>
      <c r="P32" s="1">
        <v>-1.2</v>
      </c>
      <c r="Q32" s="1">
        <v>0.2</v>
      </c>
      <c r="R32">
        <v>0.5</v>
      </c>
      <c r="S32">
        <v>-0.7</v>
      </c>
      <c r="T32">
        <v>0</v>
      </c>
      <c r="U32">
        <v>0.8</v>
      </c>
      <c r="V32">
        <v>0.1</v>
      </c>
      <c r="W32">
        <v>-0.6</v>
      </c>
      <c r="X32">
        <v>-0.4</v>
      </c>
      <c r="Y32">
        <v>0.6</v>
      </c>
    </row>
    <row r="33" spans="1:25" ht="15" customHeight="1" x14ac:dyDescent="0.25">
      <c r="A33" t="s">
        <v>204</v>
      </c>
      <c r="B33" s="1">
        <v>3.4</v>
      </c>
      <c r="C33" s="1">
        <v>0.8</v>
      </c>
      <c r="D33" s="1">
        <v>3</v>
      </c>
      <c r="E33" s="1">
        <v>2.1</v>
      </c>
      <c r="F33" s="1">
        <v>2.8</v>
      </c>
      <c r="G33" s="1">
        <v>0.7</v>
      </c>
      <c r="H33" s="1">
        <v>3.5</v>
      </c>
      <c r="I33" s="1">
        <v>6</v>
      </c>
      <c r="J33" s="1">
        <v>0.7</v>
      </c>
      <c r="K33" s="1">
        <v>3.8</v>
      </c>
      <c r="L33" s="1">
        <v>6</v>
      </c>
      <c r="M33" s="1">
        <v>4.0999999999999996</v>
      </c>
      <c r="N33" s="1">
        <v>0</v>
      </c>
      <c r="O33" s="1">
        <v>3.5</v>
      </c>
      <c r="P33" s="1">
        <v>6.9</v>
      </c>
      <c r="Q33" s="1">
        <v>5.0999999999999996</v>
      </c>
      <c r="R33">
        <v>3.5</v>
      </c>
      <c r="S33">
        <v>6.7</v>
      </c>
      <c r="T33">
        <v>5.3</v>
      </c>
      <c r="U33">
        <v>3.1</v>
      </c>
      <c r="V33">
        <v>4.4000000000000004</v>
      </c>
      <c r="W33">
        <v>6.7</v>
      </c>
      <c r="X33">
        <v>5.5</v>
      </c>
      <c r="Y33">
        <v>3.4</v>
      </c>
    </row>
    <row r="34" spans="1:25" ht="15" customHeight="1" x14ac:dyDescent="0.25">
      <c r="A34" t="s">
        <v>205</v>
      </c>
      <c r="B34" s="1">
        <v>1.8</v>
      </c>
      <c r="C34" s="1">
        <v>-2.2000000000000002</v>
      </c>
      <c r="D34" s="1">
        <v>-0.2</v>
      </c>
      <c r="E34" s="1">
        <v>-1.3</v>
      </c>
      <c r="F34" s="1">
        <v>1</v>
      </c>
      <c r="G34" s="1">
        <v>-2.4</v>
      </c>
      <c r="H34" s="1">
        <v>-1.6</v>
      </c>
      <c r="I34" s="1">
        <v>0.2</v>
      </c>
      <c r="J34" s="1">
        <v>-2.4</v>
      </c>
      <c r="K34" s="1">
        <v>-1.6</v>
      </c>
      <c r="L34" s="1">
        <v>-0.7</v>
      </c>
      <c r="M34" s="1">
        <v>1.1000000000000001</v>
      </c>
      <c r="N34" s="1">
        <v>-3</v>
      </c>
      <c r="O34" s="1">
        <v>-1.7</v>
      </c>
      <c r="P34" s="1">
        <v>0.2</v>
      </c>
      <c r="Q34" s="1">
        <v>2.2000000000000002</v>
      </c>
      <c r="R34">
        <v>-1.7</v>
      </c>
      <c r="S34">
        <v>-0.1</v>
      </c>
      <c r="T34">
        <v>2.2000000000000002</v>
      </c>
      <c r="U34">
        <v>1.3</v>
      </c>
      <c r="V34">
        <v>-1.6</v>
      </c>
      <c r="W34">
        <v>0.5</v>
      </c>
      <c r="X34">
        <v>2.1</v>
      </c>
      <c r="Y34">
        <v>1.1000000000000001</v>
      </c>
    </row>
    <row r="35" spans="1:25" ht="15" customHeight="1" x14ac:dyDescent="0.25">
      <c r="A35" t="s">
        <v>188</v>
      </c>
      <c r="B35" s="1">
        <v>-0.7</v>
      </c>
      <c r="C35" s="1">
        <v>3.8</v>
      </c>
      <c r="D35" s="1">
        <v>5.0999999999999996</v>
      </c>
      <c r="E35" s="1">
        <v>6</v>
      </c>
      <c r="F35" s="1">
        <v>-0.7</v>
      </c>
      <c r="G35" s="1">
        <v>3.7</v>
      </c>
      <c r="H35" s="1">
        <v>5.8</v>
      </c>
      <c r="I35" s="1">
        <v>5.8</v>
      </c>
      <c r="J35" s="1">
        <v>3.7</v>
      </c>
      <c r="K35" s="1">
        <v>6.3</v>
      </c>
      <c r="L35" s="1">
        <v>6</v>
      </c>
      <c r="M35" s="1">
        <v>5.5</v>
      </c>
      <c r="N35" s="1">
        <v>3.7</v>
      </c>
      <c r="O35" s="1">
        <v>5.8</v>
      </c>
      <c r="P35" s="1">
        <v>7</v>
      </c>
      <c r="Q35" s="1">
        <v>5.6</v>
      </c>
      <c r="R35">
        <v>5.8</v>
      </c>
      <c r="S35">
        <v>7.1</v>
      </c>
      <c r="T35">
        <v>5.2</v>
      </c>
      <c r="U35">
        <v>3.8</v>
      </c>
      <c r="V35">
        <v>6.1</v>
      </c>
      <c r="W35">
        <v>7.4</v>
      </c>
      <c r="X35">
        <v>5.6</v>
      </c>
      <c r="Y35">
        <v>3.3</v>
      </c>
    </row>
    <row r="36" spans="1:25" x14ac:dyDescent="0.25">
      <c r="A36" t="s">
        <v>189</v>
      </c>
      <c r="B36" s="1">
        <v>-0.7</v>
      </c>
      <c r="C36" s="1">
        <v>3.8</v>
      </c>
      <c r="D36" s="1">
        <v>5.0999999999999996</v>
      </c>
      <c r="E36" s="1">
        <v>6</v>
      </c>
      <c r="F36" s="1">
        <v>-0.6</v>
      </c>
      <c r="G36" s="1">
        <v>3.7</v>
      </c>
      <c r="H36" s="1">
        <v>5.8</v>
      </c>
      <c r="I36" s="1">
        <v>5.8</v>
      </c>
      <c r="J36" s="1">
        <v>3.7</v>
      </c>
      <c r="K36" s="1">
        <v>6.3</v>
      </c>
      <c r="L36" s="1">
        <v>6</v>
      </c>
      <c r="M36" s="1">
        <v>5.5</v>
      </c>
      <c r="N36" s="1">
        <v>3.7</v>
      </c>
      <c r="O36" s="1">
        <v>5.8</v>
      </c>
      <c r="P36" s="1">
        <v>6.9</v>
      </c>
      <c r="Q36" s="1">
        <v>5.6</v>
      </c>
      <c r="R36">
        <v>5.8</v>
      </c>
      <c r="S36">
        <v>7</v>
      </c>
      <c r="T36">
        <v>5.2</v>
      </c>
      <c r="U36">
        <v>3.8</v>
      </c>
      <c r="V36">
        <v>6.1</v>
      </c>
      <c r="W36">
        <v>7.4</v>
      </c>
      <c r="X36">
        <v>5.6</v>
      </c>
      <c r="Y36">
        <v>3.3</v>
      </c>
    </row>
    <row r="37" spans="1:25" x14ac:dyDescent="0.25">
      <c r="A37" t="s">
        <v>190</v>
      </c>
      <c r="B37" s="1">
        <v>-0.1</v>
      </c>
      <c r="C37" s="1">
        <v>4.2</v>
      </c>
      <c r="D37" s="1">
        <v>6.2</v>
      </c>
      <c r="E37" s="1">
        <v>4.4000000000000004</v>
      </c>
      <c r="F37" s="1">
        <v>-0.2</v>
      </c>
      <c r="G37" s="1">
        <v>4.2</v>
      </c>
      <c r="H37" s="1">
        <v>7</v>
      </c>
      <c r="I37" s="1">
        <v>3.9</v>
      </c>
      <c r="J37" s="1">
        <v>4.2</v>
      </c>
      <c r="K37" s="1">
        <v>6.2</v>
      </c>
      <c r="L37" s="1">
        <v>5.6</v>
      </c>
      <c r="M37" s="1">
        <v>5.3</v>
      </c>
      <c r="N37" s="1">
        <v>4.0999999999999996</v>
      </c>
      <c r="O37" s="1">
        <v>5.3</v>
      </c>
      <c r="P37" s="1">
        <v>8.8000000000000007</v>
      </c>
      <c r="Q37" s="1">
        <v>4.8</v>
      </c>
      <c r="R37">
        <v>5.3</v>
      </c>
      <c r="S37">
        <v>9</v>
      </c>
      <c r="T37">
        <v>5.2</v>
      </c>
      <c r="U37">
        <v>3.1</v>
      </c>
      <c r="V37">
        <v>5.7</v>
      </c>
      <c r="W37">
        <v>9.5</v>
      </c>
      <c r="X37">
        <v>5.5</v>
      </c>
      <c r="Y37">
        <v>2.5</v>
      </c>
    </row>
    <row r="38" spans="1:25" x14ac:dyDescent="0.25">
      <c r="A38" t="s">
        <v>206</v>
      </c>
      <c r="B38" s="1">
        <v>-0.2</v>
      </c>
      <c r="C38" s="1">
        <v>3.7</v>
      </c>
      <c r="D38" s="1">
        <v>5.0999999999999996</v>
      </c>
      <c r="E38" s="1">
        <v>5.9</v>
      </c>
      <c r="F38" s="1">
        <v>-0.1</v>
      </c>
      <c r="G38" s="1">
        <v>3.5</v>
      </c>
      <c r="H38" s="1">
        <v>5.4</v>
      </c>
      <c r="I38" s="1">
        <v>5.8</v>
      </c>
      <c r="J38" s="1">
        <v>3.5</v>
      </c>
      <c r="K38" s="1">
        <v>5.8</v>
      </c>
      <c r="L38" s="1">
        <v>6.1</v>
      </c>
      <c r="M38" s="1">
        <v>5.4</v>
      </c>
      <c r="N38" s="1">
        <v>3.5</v>
      </c>
      <c r="O38" s="1">
        <v>5.5</v>
      </c>
      <c r="P38" s="1">
        <v>6.6</v>
      </c>
      <c r="Q38" s="1">
        <v>5.8</v>
      </c>
      <c r="R38">
        <v>5.5</v>
      </c>
      <c r="S38">
        <v>6.7</v>
      </c>
      <c r="T38">
        <v>5.5</v>
      </c>
      <c r="U38">
        <v>4</v>
      </c>
      <c r="V38">
        <v>6</v>
      </c>
      <c r="W38">
        <v>6.8</v>
      </c>
      <c r="X38">
        <v>5.6</v>
      </c>
      <c r="Y38">
        <v>3.9</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1E32-B180-4F3B-B3D9-F5A95194CEC6}">
  <sheetPr codeName="Tabelle10">
    <tabColor theme="7" tint="0.79998168889431442"/>
  </sheetPr>
  <dimension ref="A1:S32"/>
  <sheetViews>
    <sheetView workbookViewId="0">
      <pane xSplit="1" ySplit="4" topLeftCell="B5" activePane="bottomRight" state="frozen"/>
      <selection activeCell="K25" sqref="K25"/>
      <selection pane="topRight" activeCell="K25" sqref="K25"/>
      <selection pane="bottomLeft" activeCell="K25" sqref="K25"/>
      <selection pane="bottomRight" activeCell="O11" sqref="O11"/>
    </sheetView>
  </sheetViews>
  <sheetFormatPr baseColWidth="10" defaultRowHeight="15" x14ac:dyDescent="0.25"/>
  <cols>
    <col min="1" max="1" width="41.5703125" bestFit="1" customWidth="1"/>
  </cols>
  <sheetData>
    <row r="1" spans="1:19" x14ac:dyDescent="0.25">
      <c r="B1" t="str">
        <f t="shared" ref="B1:M1" si="0">B2&amp;IF(B4&lt;&gt;"",":"&amp;B4,"")</f>
        <v>KU22:2021</v>
      </c>
      <c r="C1" t="str">
        <f t="shared" si="0"/>
        <v>KU22:2022</v>
      </c>
      <c r="D1" t="str">
        <f t="shared" si="0"/>
        <v>KU22:2023</v>
      </c>
      <c r="E1" t="str">
        <f t="shared" si="0"/>
        <v>JG22:2021</v>
      </c>
      <c r="F1" t="str">
        <f t="shared" si="0"/>
        <v>JG22:2022</v>
      </c>
      <c r="G1" t="str">
        <f t="shared" si="0"/>
        <v>JG22:2023</v>
      </c>
      <c r="H1" t="str">
        <f t="shared" si="0"/>
        <v>KU23:2022</v>
      </c>
      <c r="I1" t="str">
        <f t="shared" si="0"/>
        <v>KU23:2023</v>
      </c>
      <c r="J1" t="str">
        <f t="shared" si="0"/>
        <v>KU23:2024</v>
      </c>
      <c r="K1" t="str">
        <f t="shared" si="0"/>
        <v>JG23:2022</v>
      </c>
      <c r="L1" t="str">
        <f t="shared" si="0"/>
        <v>JG23:2023</v>
      </c>
      <c r="M1" t="str">
        <f t="shared" si="0"/>
        <v>JG23:2024</v>
      </c>
      <c r="N1" t="s">
        <v>278</v>
      </c>
      <c r="O1" t="s">
        <v>279</v>
      </c>
      <c r="P1" t="s">
        <v>280</v>
      </c>
      <c r="Q1" t="s">
        <v>307</v>
      </c>
      <c r="R1" t="s">
        <v>308</v>
      </c>
      <c r="S1" t="s">
        <v>309</v>
      </c>
    </row>
    <row r="2" spans="1:19" x14ac:dyDescent="0.25">
      <c r="B2" t="s">
        <v>16</v>
      </c>
      <c r="C2" t="s">
        <v>16</v>
      </c>
      <c r="D2" t="s">
        <v>16</v>
      </c>
      <c r="E2" t="s">
        <v>19</v>
      </c>
      <c r="F2" t="s">
        <v>19</v>
      </c>
      <c r="G2" t="s">
        <v>19</v>
      </c>
      <c r="H2" t="s">
        <v>17</v>
      </c>
      <c r="I2" t="s">
        <v>17</v>
      </c>
      <c r="J2" t="s">
        <v>17</v>
      </c>
      <c r="K2" t="s">
        <v>20</v>
      </c>
      <c r="L2" t="s">
        <v>20</v>
      </c>
      <c r="M2" t="s">
        <v>20</v>
      </c>
      <c r="N2" t="s">
        <v>255</v>
      </c>
      <c r="O2" t="s">
        <v>255</v>
      </c>
      <c r="P2" t="s">
        <v>255</v>
      </c>
      <c r="Q2" t="s">
        <v>302</v>
      </c>
      <c r="R2" t="s">
        <v>302</v>
      </c>
      <c r="S2" t="s">
        <v>302</v>
      </c>
    </row>
    <row r="4" spans="1:19" x14ac:dyDescent="0.25">
      <c r="B4">
        <v>2021</v>
      </c>
      <c r="C4">
        <f>B4+1</f>
        <v>2022</v>
      </c>
      <c r="D4">
        <f>C4+1</f>
        <v>2023</v>
      </c>
      <c r="E4">
        <v>2021</v>
      </c>
      <c r="F4">
        <f>E4+1</f>
        <v>2022</v>
      </c>
      <c r="G4">
        <f>F4+1</f>
        <v>2023</v>
      </c>
      <c r="H4">
        <v>2022</v>
      </c>
      <c r="I4">
        <f>H4+1</f>
        <v>2023</v>
      </c>
      <c r="J4">
        <f>I4+1</f>
        <v>2024</v>
      </c>
      <c r="K4">
        <v>2022</v>
      </c>
      <c r="L4">
        <f>K4+1</f>
        <v>2023</v>
      </c>
      <c r="M4">
        <f>L4+1</f>
        <v>2024</v>
      </c>
      <c r="N4">
        <v>2023</v>
      </c>
      <c r="O4">
        <v>2024</v>
      </c>
      <c r="P4">
        <v>2025</v>
      </c>
      <c r="Q4">
        <v>2023</v>
      </c>
      <c r="R4">
        <v>2024</v>
      </c>
      <c r="S4">
        <v>2025</v>
      </c>
    </row>
    <row r="5" spans="1:19" x14ac:dyDescent="0.25">
      <c r="A5" s="38" t="s">
        <v>136</v>
      </c>
      <c r="B5" s="1">
        <v>1705.8</v>
      </c>
      <c r="C5" s="1">
        <v>1751.3</v>
      </c>
      <c r="D5" s="1">
        <v>1841.6</v>
      </c>
      <c r="E5" s="1">
        <v>1711.7</v>
      </c>
      <c r="F5" s="1">
        <v>1800.8</v>
      </c>
      <c r="G5" s="1">
        <v>1901.1</v>
      </c>
      <c r="H5" s="1">
        <v>1820.8</v>
      </c>
      <c r="I5" s="1">
        <v>1920.7</v>
      </c>
      <c r="J5" s="1">
        <v>2012.8</v>
      </c>
      <c r="K5" s="1">
        <v>1821.2</v>
      </c>
      <c r="L5" s="1">
        <v>1897.8</v>
      </c>
      <c r="M5" s="1">
        <v>2008.2</v>
      </c>
      <c r="N5">
        <v>1901.8</v>
      </c>
      <c r="O5">
        <v>1999.4</v>
      </c>
      <c r="P5">
        <v>2089.1</v>
      </c>
      <c r="Q5">
        <v>1917.4</v>
      </c>
      <c r="R5">
        <v>2011</v>
      </c>
      <c r="S5">
        <v>2099</v>
      </c>
    </row>
    <row r="6" spans="1:19" x14ac:dyDescent="0.25">
      <c r="A6" t="s">
        <v>137</v>
      </c>
      <c r="B6" s="1">
        <v>872.9</v>
      </c>
      <c r="C6" s="1">
        <v>882.1</v>
      </c>
      <c r="D6" s="1">
        <v>930.4</v>
      </c>
      <c r="E6" s="1">
        <v>877.8</v>
      </c>
      <c r="F6" s="1">
        <v>934.3</v>
      </c>
      <c r="G6" s="1">
        <v>986.7</v>
      </c>
      <c r="H6" s="1">
        <v>948.3</v>
      </c>
      <c r="I6" s="1">
        <v>992.1</v>
      </c>
      <c r="J6" s="1">
        <v>1036.9000000000001</v>
      </c>
      <c r="K6" s="1">
        <v>946.6</v>
      </c>
      <c r="L6" s="1">
        <v>960.7</v>
      </c>
      <c r="M6" s="1">
        <v>1009.9</v>
      </c>
      <c r="N6">
        <v>953.7</v>
      </c>
      <c r="O6">
        <v>984.8</v>
      </c>
      <c r="P6">
        <v>1027.9000000000001</v>
      </c>
      <c r="Q6">
        <v>957.6</v>
      </c>
      <c r="R6">
        <v>996.6</v>
      </c>
      <c r="S6">
        <v>1028.2</v>
      </c>
    </row>
    <row r="7" spans="1:19" x14ac:dyDescent="0.25">
      <c r="A7" t="s">
        <v>138</v>
      </c>
      <c r="B7" s="1">
        <v>632.79999999999995</v>
      </c>
      <c r="C7" s="1">
        <v>663.9</v>
      </c>
      <c r="D7" s="1">
        <v>699.3</v>
      </c>
      <c r="E7" s="1">
        <v>633.70000000000005</v>
      </c>
      <c r="F7" s="1">
        <v>662.5</v>
      </c>
      <c r="G7" s="1">
        <v>702</v>
      </c>
      <c r="H7" s="1">
        <v>665.8</v>
      </c>
      <c r="I7" s="1">
        <v>709.7</v>
      </c>
      <c r="J7" s="1">
        <v>746.4</v>
      </c>
      <c r="K7" s="1">
        <v>666.8</v>
      </c>
      <c r="L7" s="1">
        <v>705.5</v>
      </c>
      <c r="M7" s="1">
        <v>752.8</v>
      </c>
      <c r="N7">
        <v>709.6</v>
      </c>
      <c r="O7">
        <v>757.2</v>
      </c>
      <c r="P7">
        <v>794.7</v>
      </c>
      <c r="Q7">
        <v>709.9</v>
      </c>
      <c r="R7">
        <v>753.2</v>
      </c>
      <c r="S7">
        <v>799.8</v>
      </c>
    </row>
    <row r="8" spans="1:19" x14ac:dyDescent="0.25">
      <c r="A8" t="s">
        <v>139</v>
      </c>
      <c r="B8" s="1">
        <v>133.4</v>
      </c>
      <c r="C8" s="1">
        <v>137.6</v>
      </c>
      <c r="D8" s="1">
        <v>141.9</v>
      </c>
      <c r="E8" s="1">
        <v>134.6</v>
      </c>
      <c r="F8" s="1">
        <v>141.5</v>
      </c>
      <c r="G8" s="1">
        <v>146.6</v>
      </c>
      <c r="H8" s="1">
        <v>143</v>
      </c>
      <c r="I8" s="1">
        <v>149.80000000000001</v>
      </c>
      <c r="J8" s="1">
        <v>154.69999999999999</v>
      </c>
      <c r="K8" s="1">
        <v>143.19999999999999</v>
      </c>
      <c r="L8" s="1">
        <v>159.1</v>
      </c>
      <c r="M8" s="1">
        <v>169.7</v>
      </c>
      <c r="N8">
        <v>157.80000000000001</v>
      </c>
      <c r="O8">
        <v>172.6</v>
      </c>
      <c r="P8">
        <v>179.5</v>
      </c>
      <c r="Q8">
        <v>165.5</v>
      </c>
      <c r="R8">
        <v>176.1</v>
      </c>
      <c r="S8">
        <v>183.6</v>
      </c>
    </row>
    <row r="9" spans="1:19" x14ac:dyDescent="0.25">
      <c r="A9" t="s">
        <v>140</v>
      </c>
      <c r="B9" s="1">
        <v>33.5</v>
      </c>
      <c r="C9" s="1">
        <v>34.1</v>
      </c>
      <c r="D9" s="1">
        <v>34.700000000000003</v>
      </c>
      <c r="E9" s="1">
        <v>30.1</v>
      </c>
      <c r="F9" s="1">
        <v>29</v>
      </c>
      <c r="G9" s="1">
        <v>31.4</v>
      </c>
      <c r="H9" s="1">
        <v>28</v>
      </c>
      <c r="I9" s="1">
        <v>32.6</v>
      </c>
      <c r="J9" s="1">
        <v>37.1</v>
      </c>
      <c r="K9" s="1">
        <v>28</v>
      </c>
      <c r="L9" s="1">
        <v>30.3</v>
      </c>
      <c r="M9" s="1">
        <v>31.8</v>
      </c>
      <c r="N9">
        <v>31.1</v>
      </c>
      <c r="O9">
        <v>31.3</v>
      </c>
      <c r="P9">
        <v>31.9</v>
      </c>
      <c r="Q9">
        <v>33.4</v>
      </c>
      <c r="R9">
        <v>31.3</v>
      </c>
      <c r="S9">
        <v>33.9</v>
      </c>
    </row>
    <row r="10" spans="1:19" x14ac:dyDescent="0.25">
      <c r="A10" t="s">
        <v>141</v>
      </c>
      <c r="B10" s="1">
        <v>17.2</v>
      </c>
      <c r="C10" s="1">
        <v>17.899999999999999</v>
      </c>
      <c r="D10" s="1">
        <v>18.3</v>
      </c>
      <c r="E10" s="1">
        <v>20.3</v>
      </c>
      <c r="F10" s="1">
        <v>19.399999999999999</v>
      </c>
      <c r="G10" s="1">
        <v>19.7</v>
      </c>
      <c r="H10" s="1">
        <v>19</v>
      </c>
      <c r="I10" s="1">
        <v>19.399999999999999</v>
      </c>
      <c r="J10" s="1">
        <v>19.899999999999999</v>
      </c>
      <c r="K10" s="1">
        <v>18.8</v>
      </c>
      <c r="L10" s="1">
        <v>18.5</v>
      </c>
      <c r="M10" s="1">
        <v>19</v>
      </c>
      <c r="N10">
        <v>19.399999999999999</v>
      </c>
      <c r="O10">
        <v>19.600000000000001</v>
      </c>
      <c r="P10">
        <v>20.100000000000001</v>
      </c>
      <c r="Q10">
        <v>19.399999999999999</v>
      </c>
      <c r="R10">
        <v>20.100000000000001</v>
      </c>
      <c r="S10">
        <v>20</v>
      </c>
    </row>
    <row r="11" spans="1:19" x14ac:dyDescent="0.25">
      <c r="A11" t="s">
        <v>142</v>
      </c>
      <c r="B11" s="1">
        <v>15.8</v>
      </c>
      <c r="C11" s="1">
        <v>15.6</v>
      </c>
      <c r="D11" s="1">
        <v>16.8</v>
      </c>
      <c r="E11" s="1">
        <v>15.2</v>
      </c>
      <c r="F11" s="1">
        <v>13.9</v>
      </c>
      <c r="G11" s="1">
        <v>14.4</v>
      </c>
      <c r="H11" s="1">
        <v>16.600000000000001</v>
      </c>
      <c r="I11" s="1">
        <v>16.899999999999999</v>
      </c>
      <c r="J11" s="1">
        <v>17.600000000000001</v>
      </c>
      <c r="K11" s="1">
        <v>17.600000000000001</v>
      </c>
      <c r="L11" s="1">
        <v>23.6</v>
      </c>
      <c r="M11" s="1">
        <v>24.7</v>
      </c>
      <c r="N11">
        <v>30</v>
      </c>
      <c r="O11">
        <v>33.799999999999997</v>
      </c>
      <c r="P11">
        <v>35</v>
      </c>
      <c r="Q11">
        <v>31.4</v>
      </c>
      <c r="R11">
        <v>33.6</v>
      </c>
      <c r="S11">
        <v>33.299999999999997</v>
      </c>
    </row>
    <row r="12" spans="1:19" x14ac:dyDescent="0.25">
      <c r="A12" t="s">
        <v>143</v>
      </c>
      <c r="B12" s="1">
        <v>0.1</v>
      </c>
      <c r="C12" s="1">
        <v>0.1</v>
      </c>
      <c r="D12" s="1">
        <v>0.1</v>
      </c>
      <c r="E12" s="1">
        <v>0.1</v>
      </c>
      <c r="F12" s="1">
        <v>0.2</v>
      </c>
      <c r="G12" s="1">
        <v>0.2</v>
      </c>
      <c r="H12" s="1">
        <v>0.1</v>
      </c>
      <c r="I12" s="1">
        <v>0.1</v>
      </c>
      <c r="J12" s="1">
        <v>0.1</v>
      </c>
      <c r="K12" s="1">
        <v>0.2</v>
      </c>
      <c r="L12" s="1">
        <v>0.2</v>
      </c>
      <c r="M12" s="1">
        <v>0.2</v>
      </c>
      <c r="N12">
        <v>0.2</v>
      </c>
      <c r="O12">
        <v>0.2</v>
      </c>
      <c r="P12">
        <v>0.2</v>
      </c>
      <c r="Q12">
        <v>0.2</v>
      </c>
      <c r="R12">
        <v>0.2</v>
      </c>
      <c r="S12">
        <v>0.2</v>
      </c>
    </row>
    <row r="13" spans="1:19" x14ac:dyDescent="0.25">
      <c r="A13" s="38" t="s">
        <v>144</v>
      </c>
      <c r="B13" s="1">
        <v>1838.2</v>
      </c>
      <c r="C13" s="1">
        <v>1848.6</v>
      </c>
      <c r="D13" s="1">
        <v>1931.4</v>
      </c>
      <c r="E13" s="1">
        <v>1846</v>
      </c>
      <c r="F13" s="1">
        <v>1890.9</v>
      </c>
      <c r="G13" s="1">
        <v>2016.4</v>
      </c>
      <c r="H13" s="1">
        <v>1922.1</v>
      </c>
      <c r="I13" s="1">
        <v>1986.2</v>
      </c>
      <c r="J13" s="1">
        <v>2031.4</v>
      </c>
      <c r="K13" s="1">
        <v>1918.1</v>
      </c>
      <c r="L13" s="1">
        <v>1988.8</v>
      </c>
      <c r="M13" s="1">
        <v>2072</v>
      </c>
      <c r="N13">
        <v>1989.2</v>
      </c>
      <c r="O13">
        <v>2063.9</v>
      </c>
      <c r="P13">
        <v>2134.1999999999998</v>
      </c>
      <c r="Q13">
        <v>2025</v>
      </c>
      <c r="R13">
        <v>2103.1999999999998</v>
      </c>
      <c r="S13">
        <v>2184.5</v>
      </c>
    </row>
    <row r="14" spans="1:19" x14ac:dyDescent="0.25">
      <c r="A14" t="s">
        <v>145</v>
      </c>
      <c r="B14" s="1">
        <v>609</v>
      </c>
      <c r="C14" s="1">
        <v>614</v>
      </c>
      <c r="D14" s="1">
        <v>641.1</v>
      </c>
      <c r="E14" s="1">
        <v>610.9</v>
      </c>
      <c r="F14" s="1">
        <v>636.9</v>
      </c>
      <c r="G14" s="1">
        <v>656.5</v>
      </c>
      <c r="H14" s="1">
        <v>618.70000000000005</v>
      </c>
      <c r="I14" s="1">
        <v>652.4</v>
      </c>
      <c r="J14" s="1">
        <v>673.7</v>
      </c>
      <c r="K14" s="1">
        <v>619.1</v>
      </c>
      <c r="L14" s="1">
        <v>661.1</v>
      </c>
      <c r="M14" s="1">
        <v>693.3</v>
      </c>
      <c r="N14">
        <v>661.4</v>
      </c>
      <c r="O14">
        <v>696.1</v>
      </c>
      <c r="P14">
        <v>721.7</v>
      </c>
      <c r="Q14">
        <v>657</v>
      </c>
      <c r="R14">
        <v>698.1</v>
      </c>
      <c r="S14">
        <v>731.3</v>
      </c>
    </row>
    <row r="15" spans="1:19" x14ac:dyDescent="0.25">
      <c r="A15" t="s">
        <v>146</v>
      </c>
      <c r="B15" s="1">
        <v>327.5</v>
      </c>
      <c r="C15" s="1">
        <v>341.3</v>
      </c>
      <c r="D15" s="1">
        <v>354.5</v>
      </c>
      <c r="E15" s="1">
        <v>330</v>
      </c>
      <c r="F15" s="1">
        <v>361.5</v>
      </c>
      <c r="G15" s="1">
        <v>373.2</v>
      </c>
      <c r="H15" s="1">
        <v>355.6</v>
      </c>
      <c r="I15" s="1">
        <v>366</v>
      </c>
      <c r="J15" s="1">
        <v>379.3</v>
      </c>
      <c r="K15" s="1">
        <v>354.9</v>
      </c>
      <c r="L15" s="1">
        <v>363</v>
      </c>
      <c r="M15" s="1">
        <v>375.5</v>
      </c>
      <c r="N15">
        <v>359.8</v>
      </c>
      <c r="O15">
        <v>369</v>
      </c>
      <c r="P15">
        <v>379.7</v>
      </c>
      <c r="Q15">
        <v>362.1</v>
      </c>
      <c r="R15">
        <v>388.9</v>
      </c>
      <c r="S15">
        <v>401.7</v>
      </c>
    </row>
    <row r="16" spans="1:19" x14ac:dyDescent="0.25">
      <c r="A16" t="s">
        <v>147</v>
      </c>
      <c r="B16" s="1">
        <v>294.10000000000002</v>
      </c>
      <c r="C16" s="1">
        <v>302.7</v>
      </c>
      <c r="D16" s="1">
        <v>316.10000000000002</v>
      </c>
      <c r="E16" s="1">
        <v>294.39999999999998</v>
      </c>
      <c r="F16" s="1">
        <v>306.39999999999998</v>
      </c>
      <c r="G16" s="1">
        <v>319.89999999999998</v>
      </c>
      <c r="H16" s="1">
        <v>306.7</v>
      </c>
      <c r="I16" s="1">
        <v>325.3</v>
      </c>
      <c r="J16" s="1">
        <v>339.1</v>
      </c>
      <c r="K16" s="1">
        <v>307.89999999999998</v>
      </c>
      <c r="L16" s="1">
        <v>325.7</v>
      </c>
      <c r="M16" s="1">
        <v>346</v>
      </c>
      <c r="N16">
        <v>327.39999999999998</v>
      </c>
      <c r="O16">
        <v>348.4</v>
      </c>
      <c r="P16">
        <v>363.3</v>
      </c>
      <c r="Q16">
        <v>337.6</v>
      </c>
      <c r="R16">
        <v>354.4</v>
      </c>
      <c r="S16">
        <v>365.9</v>
      </c>
    </row>
    <row r="17" spans="1:19" x14ac:dyDescent="0.25">
      <c r="A17" t="s">
        <v>148</v>
      </c>
      <c r="B17" s="1">
        <v>232.5</v>
      </c>
      <c r="C17" s="1">
        <v>245.1</v>
      </c>
      <c r="D17" s="1">
        <v>253.4</v>
      </c>
      <c r="E17" s="1">
        <v>227.2</v>
      </c>
      <c r="F17" s="1">
        <v>243.5</v>
      </c>
      <c r="G17" s="1">
        <v>250</v>
      </c>
      <c r="H17" s="1">
        <v>236.9</v>
      </c>
      <c r="I17" s="1">
        <v>244.4</v>
      </c>
      <c r="J17" s="1">
        <v>252.6</v>
      </c>
      <c r="K17" s="1">
        <v>238.4</v>
      </c>
      <c r="L17" s="1">
        <v>256.8</v>
      </c>
      <c r="M17" s="1">
        <v>271</v>
      </c>
      <c r="N17">
        <v>256.5</v>
      </c>
      <c r="O17">
        <v>274</v>
      </c>
      <c r="P17">
        <v>280.89999999999998</v>
      </c>
      <c r="Q17">
        <v>264</v>
      </c>
      <c r="R17">
        <v>275.2</v>
      </c>
      <c r="S17">
        <v>285.3</v>
      </c>
    </row>
    <row r="18" spans="1:19" x14ac:dyDescent="0.25">
      <c r="A18" t="s">
        <v>149</v>
      </c>
      <c r="B18" s="1">
        <v>105</v>
      </c>
      <c r="C18" s="1">
        <v>65.5</v>
      </c>
      <c r="D18" s="1">
        <v>61.2</v>
      </c>
      <c r="E18" s="1">
        <v>111.6</v>
      </c>
      <c r="F18" s="1">
        <v>60.2</v>
      </c>
      <c r="G18" s="1">
        <v>110.5</v>
      </c>
      <c r="H18" s="1">
        <v>72.8</v>
      </c>
      <c r="I18" s="1">
        <v>82.8</v>
      </c>
      <c r="J18" s="1">
        <v>60.8</v>
      </c>
      <c r="K18" s="1">
        <v>70</v>
      </c>
      <c r="L18" s="1">
        <v>68.5</v>
      </c>
      <c r="M18" s="1">
        <v>44.7</v>
      </c>
      <c r="N18">
        <v>66.3</v>
      </c>
      <c r="O18">
        <v>40.200000000000003</v>
      </c>
      <c r="P18">
        <v>38.799999999999997</v>
      </c>
      <c r="Q18">
        <v>84.5</v>
      </c>
      <c r="R18">
        <v>52</v>
      </c>
      <c r="S18">
        <v>55.3</v>
      </c>
    </row>
    <row r="19" spans="1:19" x14ac:dyDescent="0.25">
      <c r="A19" t="s">
        <v>150</v>
      </c>
      <c r="B19" s="1">
        <v>91.7</v>
      </c>
      <c r="C19" s="1">
        <v>106.2</v>
      </c>
      <c r="D19" s="1">
        <v>121.8</v>
      </c>
      <c r="E19" s="1">
        <v>93.4</v>
      </c>
      <c r="F19" s="1">
        <v>105.9</v>
      </c>
      <c r="G19" s="1">
        <v>113.8</v>
      </c>
      <c r="H19" s="1">
        <v>101.6</v>
      </c>
      <c r="I19" s="1">
        <v>110.4</v>
      </c>
      <c r="J19" s="1">
        <v>120.9</v>
      </c>
      <c r="K19" s="1">
        <v>100.9</v>
      </c>
      <c r="L19" s="1">
        <v>106.8</v>
      </c>
      <c r="M19" s="1">
        <v>115.4</v>
      </c>
      <c r="N19">
        <v>108</v>
      </c>
      <c r="O19">
        <v>115.7</v>
      </c>
      <c r="P19">
        <v>121.8</v>
      </c>
      <c r="Q19">
        <v>117.1</v>
      </c>
      <c r="R19">
        <v>127.3</v>
      </c>
      <c r="S19">
        <v>133.1</v>
      </c>
    </row>
    <row r="20" spans="1:19" x14ac:dyDescent="0.25">
      <c r="A20" t="s">
        <v>140</v>
      </c>
      <c r="B20" s="1">
        <v>90.1</v>
      </c>
      <c r="C20" s="1">
        <v>94.3</v>
      </c>
      <c r="D20" s="1">
        <v>97.6</v>
      </c>
      <c r="E20" s="1">
        <v>90.4</v>
      </c>
      <c r="F20" s="1">
        <v>93</v>
      </c>
      <c r="G20" s="1">
        <v>96.4</v>
      </c>
      <c r="H20" s="1">
        <v>113.4</v>
      </c>
      <c r="I20" s="1">
        <v>98.8</v>
      </c>
      <c r="J20" s="1">
        <v>97</v>
      </c>
      <c r="K20" s="1">
        <v>111.4</v>
      </c>
      <c r="L20" s="1">
        <v>94.1</v>
      </c>
      <c r="M20" s="1">
        <v>95.1</v>
      </c>
      <c r="N20">
        <v>91.5</v>
      </c>
      <c r="O20">
        <v>93.1</v>
      </c>
      <c r="P20">
        <v>97</v>
      </c>
      <c r="Q20">
        <v>91.9</v>
      </c>
      <c r="R20">
        <v>89.3</v>
      </c>
      <c r="S20">
        <v>93.6</v>
      </c>
    </row>
    <row r="21" spans="1:19" x14ac:dyDescent="0.25">
      <c r="A21" t="s">
        <v>141</v>
      </c>
      <c r="B21" s="1">
        <v>68.099999999999994</v>
      </c>
      <c r="C21" s="1">
        <v>60.5</v>
      </c>
      <c r="D21" s="1">
        <v>66.3</v>
      </c>
      <c r="E21" s="1">
        <v>68.099999999999994</v>
      </c>
      <c r="F21" s="1">
        <v>59.6</v>
      </c>
      <c r="G21" s="1">
        <v>66.099999999999994</v>
      </c>
      <c r="H21" s="1">
        <v>91.4</v>
      </c>
      <c r="I21" s="1">
        <v>76.8</v>
      </c>
      <c r="J21" s="1">
        <v>73.8</v>
      </c>
      <c r="K21" s="1">
        <v>89.7</v>
      </c>
      <c r="L21" s="1">
        <v>78</v>
      </c>
      <c r="M21" s="1">
        <v>92.2</v>
      </c>
      <c r="N21">
        <v>82.6</v>
      </c>
      <c r="O21">
        <v>86.4</v>
      </c>
      <c r="P21">
        <v>86.6</v>
      </c>
      <c r="Q21">
        <v>74.400000000000006</v>
      </c>
      <c r="R21">
        <v>71.900000000000006</v>
      </c>
      <c r="S21">
        <v>69</v>
      </c>
    </row>
    <row r="22" spans="1:19" x14ac:dyDescent="0.25">
      <c r="A22" t="s">
        <v>151</v>
      </c>
      <c r="B22" s="1">
        <v>21</v>
      </c>
      <c r="C22" s="1">
        <v>19.7</v>
      </c>
      <c r="D22" s="1">
        <v>20.2</v>
      </c>
      <c r="E22" s="1">
        <v>20.8</v>
      </c>
      <c r="F22" s="1">
        <v>24.8</v>
      </c>
      <c r="G22" s="1">
        <v>30.8</v>
      </c>
      <c r="H22" s="1">
        <v>26.1</v>
      </c>
      <c r="I22" s="1">
        <v>30.5</v>
      </c>
      <c r="J22" s="1">
        <v>35.1</v>
      </c>
      <c r="K22" s="1">
        <v>26.5</v>
      </c>
      <c r="L22" s="1">
        <v>35.200000000000003</v>
      </c>
      <c r="M22" s="1">
        <v>39.299999999999997</v>
      </c>
      <c r="N22">
        <v>36.1</v>
      </c>
      <c r="O22">
        <v>41.4</v>
      </c>
      <c r="P22">
        <v>44.8</v>
      </c>
      <c r="Q22">
        <v>36.6</v>
      </c>
      <c r="R22">
        <v>46.1</v>
      </c>
      <c r="S22">
        <v>49.3</v>
      </c>
    </row>
    <row r="23" spans="1:19" x14ac:dyDescent="0.25">
      <c r="A23" t="s">
        <v>152</v>
      </c>
      <c r="B23" s="1">
        <v>0.5</v>
      </c>
      <c r="C23" s="1">
        <v>0.5</v>
      </c>
      <c r="D23" s="1">
        <v>0.5</v>
      </c>
      <c r="E23" s="1">
        <v>0.5</v>
      </c>
      <c r="F23" s="1">
        <v>0.4</v>
      </c>
      <c r="G23" s="1">
        <v>0.4</v>
      </c>
      <c r="H23" s="1">
        <v>0.3</v>
      </c>
      <c r="I23" s="1">
        <v>0.3</v>
      </c>
      <c r="J23" s="1">
        <v>0.3</v>
      </c>
      <c r="K23" s="1">
        <v>0.3</v>
      </c>
      <c r="L23" s="1">
        <v>0.3</v>
      </c>
      <c r="M23" s="1">
        <v>0.3</v>
      </c>
      <c r="N23">
        <v>0.3</v>
      </c>
      <c r="O23">
        <v>0.3</v>
      </c>
      <c r="P23">
        <v>0.3</v>
      </c>
      <c r="Q23">
        <v>0.3</v>
      </c>
      <c r="R23">
        <v>0.3</v>
      </c>
      <c r="S23">
        <v>0.3</v>
      </c>
    </row>
    <row r="24" spans="1:19" x14ac:dyDescent="0.25">
      <c r="A24" t="s">
        <v>153</v>
      </c>
      <c r="B24" s="1">
        <v>-1.3</v>
      </c>
      <c r="C24" s="1">
        <v>-1.3</v>
      </c>
      <c r="D24" s="1">
        <v>-1.3</v>
      </c>
      <c r="E24" s="1">
        <v>-1.2</v>
      </c>
      <c r="F24" s="1">
        <v>-1.1000000000000001</v>
      </c>
      <c r="G24" s="1">
        <v>-1.1000000000000001</v>
      </c>
      <c r="H24" s="1">
        <v>-1.3</v>
      </c>
      <c r="I24" s="1">
        <v>-1.3</v>
      </c>
      <c r="J24" s="1">
        <v>-1.3</v>
      </c>
      <c r="K24" s="1">
        <v>-1</v>
      </c>
      <c r="L24" s="1">
        <v>-0.8</v>
      </c>
      <c r="M24" s="1">
        <v>-0.8</v>
      </c>
      <c r="N24">
        <v>-0.7</v>
      </c>
      <c r="O24">
        <v>-0.7</v>
      </c>
      <c r="P24">
        <v>-0.7</v>
      </c>
      <c r="Q24">
        <v>-0.5</v>
      </c>
      <c r="R24">
        <v>-0.5</v>
      </c>
      <c r="S24">
        <v>-0.5</v>
      </c>
    </row>
    <row r="25" spans="1:19" x14ac:dyDescent="0.25">
      <c r="A25" s="38" t="s">
        <v>154</v>
      </c>
      <c r="B25" s="1">
        <v>-132.5</v>
      </c>
      <c r="C25" s="1">
        <v>-97.3</v>
      </c>
      <c r="D25" s="1">
        <v>-89.8</v>
      </c>
      <c r="E25" s="1">
        <v>-134.30000000000001</v>
      </c>
      <c r="F25" s="1">
        <v>-90.1</v>
      </c>
      <c r="G25" s="1">
        <v>-115.4</v>
      </c>
      <c r="H25" s="1">
        <v>-101.3</v>
      </c>
      <c r="I25" s="1">
        <v>-65.599999999999994</v>
      </c>
      <c r="J25" s="1">
        <v>-18.5</v>
      </c>
      <c r="K25" s="1">
        <v>-96.9</v>
      </c>
      <c r="L25" s="1">
        <v>-91</v>
      </c>
      <c r="M25" s="1">
        <v>-63.8</v>
      </c>
      <c r="N25">
        <v>-87.4</v>
      </c>
      <c r="O25">
        <v>-64.5</v>
      </c>
      <c r="P25">
        <v>-45.1</v>
      </c>
      <c r="Q25">
        <v>-107.5</v>
      </c>
      <c r="R25">
        <v>-92.2</v>
      </c>
      <c r="S25">
        <v>-85.5</v>
      </c>
    </row>
    <row r="26" spans="1:19" x14ac:dyDescent="0.25">
      <c r="A26" s="38" t="s">
        <v>164</v>
      </c>
      <c r="B26" s="1"/>
      <c r="C26" s="1"/>
      <c r="D26" s="1"/>
      <c r="E26" s="1"/>
      <c r="F26" s="1"/>
      <c r="G26" s="1"/>
      <c r="H26" s="1"/>
      <c r="I26" s="1"/>
      <c r="J26" s="1"/>
      <c r="K26" s="1"/>
      <c r="L26" s="1"/>
      <c r="M26" s="1"/>
    </row>
    <row r="27" spans="1:19" x14ac:dyDescent="0.25">
      <c r="A27" t="s">
        <v>165</v>
      </c>
      <c r="B27" s="1">
        <v>24.9</v>
      </c>
      <c r="C27" s="1">
        <v>23.9</v>
      </c>
      <c r="D27" s="1">
        <v>23.5</v>
      </c>
      <c r="E27" s="1">
        <v>24.8</v>
      </c>
      <c r="F27" s="1">
        <v>24.7</v>
      </c>
      <c r="G27" s="1">
        <v>24.7</v>
      </c>
      <c r="H27" s="1">
        <v>24.9</v>
      </c>
      <c r="I27" s="1">
        <v>24.4</v>
      </c>
      <c r="J27" s="1">
        <v>24.4</v>
      </c>
      <c r="K27" s="1">
        <v>24.8</v>
      </c>
      <c r="L27" s="1">
        <v>23.7</v>
      </c>
      <c r="M27" s="1">
        <v>24.1</v>
      </c>
      <c r="N27">
        <v>23.5</v>
      </c>
      <c r="O27">
        <v>23.5</v>
      </c>
      <c r="P27">
        <v>23.8</v>
      </c>
      <c r="Q27">
        <v>23.2</v>
      </c>
      <c r="R27">
        <v>23.4</v>
      </c>
      <c r="S27">
        <v>23.5</v>
      </c>
    </row>
    <row r="28" spans="1:19" x14ac:dyDescent="0.25">
      <c r="A28" t="s">
        <v>166</v>
      </c>
      <c r="B28" s="1">
        <v>41.4</v>
      </c>
      <c r="C28" s="1">
        <v>40.4</v>
      </c>
      <c r="D28" s="1">
        <v>39.799999999999997</v>
      </c>
      <c r="E28" s="1">
        <v>41.2</v>
      </c>
      <c r="F28" s="1">
        <v>40.700000000000003</v>
      </c>
      <c r="G28" s="1">
        <v>40.799999999999997</v>
      </c>
      <c r="H28" s="1">
        <v>41</v>
      </c>
      <c r="I28" s="1">
        <v>40.5</v>
      </c>
      <c r="J28" s="1">
        <v>40.6</v>
      </c>
      <c r="K28" s="1">
        <v>40.9</v>
      </c>
      <c r="L28" s="1">
        <v>39.700000000000003</v>
      </c>
      <c r="M28" s="1">
        <v>40.6</v>
      </c>
      <c r="N28">
        <v>39.6</v>
      </c>
      <c r="O28">
        <v>40.1</v>
      </c>
      <c r="P28">
        <v>40.9</v>
      </c>
      <c r="Q28">
        <v>39.1</v>
      </c>
      <c r="R28">
        <v>39.799999999999997</v>
      </c>
      <c r="S28">
        <v>40.5</v>
      </c>
    </row>
    <row r="29" spans="1:19" x14ac:dyDescent="0.25">
      <c r="A29" t="s">
        <v>154</v>
      </c>
      <c r="B29" s="1">
        <v>-3.7</v>
      </c>
      <c r="C29" s="1">
        <v>-2.6</v>
      </c>
      <c r="D29" s="1">
        <v>-2.2000000000000002</v>
      </c>
      <c r="E29" s="1">
        <v>-3.7</v>
      </c>
      <c r="F29" s="1">
        <v>-2.2999999999999998</v>
      </c>
      <c r="G29" s="1">
        <v>-2.8</v>
      </c>
      <c r="H29" s="1">
        <v>-2.6</v>
      </c>
      <c r="I29" s="1">
        <v>-1.6</v>
      </c>
      <c r="J29" s="1">
        <v>-0.4</v>
      </c>
      <c r="K29" s="1">
        <v>-2.5</v>
      </c>
      <c r="L29" s="1">
        <v>-2.2000000000000002</v>
      </c>
      <c r="M29" s="1">
        <v>-1.5</v>
      </c>
      <c r="N29">
        <v>-2.1</v>
      </c>
      <c r="O29">
        <v>-1.5</v>
      </c>
      <c r="P29">
        <v>-1</v>
      </c>
      <c r="Q29">
        <v>-2.6</v>
      </c>
      <c r="R29">
        <v>-2.1</v>
      </c>
      <c r="S29">
        <v>-1.9</v>
      </c>
    </row>
    <row r="30" spans="1:19" x14ac:dyDescent="0.25">
      <c r="A30" t="s">
        <v>167</v>
      </c>
      <c r="B30" s="1" t="s">
        <v>63</v>
      </c>
      <c r="C30" s="1" t="s">
        <v>63</v>
      </c>
      <c r="D30" s="1" t="s">
        <v>63</v>
      </c>
      <c r="E30" s="1">
        <v>-3.3</v>
      </c>
      <c r="F30" s="1">
        <v>-2.2000000000000002</v>
      </c>
      <c r="G30" s="1">
        <v>-2.2000000000000002</v>
      </c>
      <c r="H30" s="1">
        <v>-2.6</v>
      </c>
      <c r="I30" s="1">
        <v>-1.3</v>
      </c>
      <c r="J30" s="1">
        <v>-0.5</v>
      </c>
      <c r="K30" s="1">
        <v>-2.6</v>
      </c>
      <c r="L30" s="1">
        <v>-1.8</v>
      </c>
      <c r="M30" s="1">
        <v>-1.2</v>
      </c>
      <c r="N30">
        <v>-1.5</v>
      </c>
      <c r="O30">
        <v>-0.8</v>
      </c>
      <c r="P30">
        <v>-0.6</v>
      </c>
      <c r="Q30">
        <v>-2.1</v>
      </c>
      <c r="R30">
        <v>-1.4</v>
      </c>
      <c r="S30">
        <v>-1.2</v>
      </c>
    </row>
    <row r="31" spans="1:19" x14ac:dyDescent="0.25">
      <c r="A31" t="s">
        <v>168</v>
      </c>
      <c r="B31" s="1" t="s">
        <v>63</v>
      </c>
      <c r="C31" s="1" t="s">
        <v>63</v>
      </c>
      <c r="D31" s="1" t="s">
        <v>63</v>
      </c>
      <c r="E31" s="1" t="s">
        <v>63</v>
      </c>
      <c r="F31" s="1" t="s">
        <v>63</v>
      </c>
      <c r="G31" s="1" t="s">
        <v>63</v>
      </c>
      <c r="H31" s="1">
        <v>-1.9</v>
      </c>
      <c r="I31" s="1">
        <v>-0.6</v>
      </c>
      <c r="J31" s="1">
        <v>0.3</v>
      </c>
      <c r="K31" s="1">
        <v>-1.9</v>
      </c>
      <c r="L31" s="1">
        <v>-0.9</v>
      </c>
      <c r="M31" s="1">
        <v>-0.3</v>
      </c>
      <c r="N31">
        <v>-0.7</v>
      </c>
      <c r="O31">
        <v>0.2</v>
      </c>
      <c r="P31">
        <v>0.5</v>
      </c>
      <c r="Q31">
        <v>-1.2</v>
      </c>
      <c r="R31">
        <v>-0.3</v>
      </c>
      <c r="S31">
        <v>-0.1</v>
      </c>
    </row>
    <row r="32" spans="1:19" x14ac:dyDescent="0.25">
      <c r="A32" t="s">
        <v>169</v>
      </c>
      <c r="B32" s="1">
        <v>69.400000000000006</v>
      </c>
      <c r="C32" s="1">
        <v>68.599999999999994</v>
      </c>
      <c r="D32" s="1">
        <v>66.2</v>
      </c>
      <c r="E32" s="1">
        <v>68.7</v>
      </c>
      <c r="F32" s="1">
        <v>68</v>
      </c>
      <c r="G32" s="1">
        <v>68.099999999999994</v>
      </c>
      <c r="H32" s="1">
        <v>67.400000000000006</v>
      </c>
      <c r="I32" s="1">
        <v>65.3</v>
      </c>
      <c r="J32" s="1">
        <v>63.5</v>
      </c>
      <c r="K32" s="1">
        <v>66.099999999999994</v>
      </c>
      <c r="L32" s="1">
        <v>64.400000000000006</v>
      </c>
      <c r="M32" s="1">
        <v>63.7</v>
      </c>
      <c r="N32">
        <v>63.6</v>
      </c>
      <c r="O32">
        <v>63.4</v>
      </c>
      <c r="P32">
        <v>63</v>
      </c>
      <c r="Q32">
        <v>62.7</v>
      </c>
      <c r="R32">
        <v>63.1</v>
      </c>
      <c r="S32">
        <v>63.7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Welt</vt:lpstr>
      <vt:lpstr>Euro-Raum</vt:lpstr>
      <vt:lpstr>Deutschland</vt:lpstr>
      <vt:lpstr>Arbeitsmarkt</vt:lpstr>
      <vt:lpstr>ÖffentlicheFinanzen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Thiel</dc:creator>
  <cp:lastModifiedBy>Esther Thiel</cp:lastModifiedBy>
  <dcterms:created xsi:type="dcterms:W3CDTF">2024-02-16T10:20:29Z</dcterms:created>
  <dcterms:modified xsi:type="dcterms:W3CDTF">2024-11-11T13:29:15Z</dcterms:modified>
</cp:coreProperties>
</file>